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Posebni dio" sheetId="1" r:id="rId1"/>
    <sheet name="Opći dio" sheetId="2" r:id="rId2"/>
    <sheet name="Sheet3" sheetId="3" r:id="rId3"/>
  </sheets>
  <definedNames>
    <definedName name="_xlnm._FilterDatabase" localSheetId="0" hidden="1">'Posebni dio'!$D$1:$D$412</definedName>
    <definedName name="_xlnm.Print_Area" localSheetId="1">'Opći dio'!$A$1:$G$126</definedName>
    <definedName name="_xlnm.Print_Area" localSheetId="0">'Posebni dio'!$A$1:$J$369</definedName>
  </definedNames>
  <calcPr fullCalcOnLoad="1"/>
</workbook>
</file>

<file path=xl/sharedStrings.xml><?xml version="1.0" encoding="utf-8"?>
<sst xmlns="http://schemas.openxmlformats.org/spreadsheetml/2006/main" count="951" uniqueCount="412">
  <si>
    <t>BROJ</t>
  </si>
  <si>
    <t>3</t>
  </si>
  <si>
    <t>4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</si>
  <si>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</si>
  <si>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</si>
  <si>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</si>
  <si>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</si>
  <si>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</si>
  <si>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</si>
  <si>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</si>
  <si>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</si>
  <si>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</si>
  <si>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</si>
  <si>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</si>
  <si>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Kapitalne donacije neprofitnim organizacijama</t>
  </si>
  <si>
    <t>RAČUNA</t>
  </si>
  <si>
    <t>VRSTA RASHODA I IZDATAKA</t>
  </si>
  <si>
    <t>UKUPNO RASHODI I IZDACI</t>
  </si>
  <si>
    <t>Funkcijska klasifikacija: 01- opće javne usluge</t>
  </si>
  <si>
    <t>Aktivnost</t>
  </si>
  <si>
    <t>GOSPODARSTVO</t>
  </si>
  <si>
    <t>Program 01: Donošenje akata i mjera iz djelokruga predstavničkog, izvršnog tijela i mjesne samouprave</t>
  </si>
  <si>
    <t>Program 02         Program političkih stranaka</t>
  </si>
  <si>
    <t>Troškovi izbora</t>
  </si>
  <si>
    <t>Održavanje groblja i mrtvačnice</t>
  </si>
  <si>
    <t>Održavanje mjesne vage</t>
  </si>
  <si>
    <t>Sufinanciranje potreba u školstvu</t>
  </si>
  <si>
    <t>Ostali rahodi</t>
  </si>
  <si>
    <t>Pomoć vjerskim zajednicama</t>
  </si>
  <si>
    <t>Unapređenje rada Policijske postaje</t>
  </si>
  <si>
    <t>Ostali rashodi</t>
  </si>
  <si>
    <t>Djelatnost knjižnice</t>
  </si>
  <si>
    <t xml:space="preserve">Rashodi poslovanja </t>
  </si>
  <si>
    <t>Pomoći unutar opće države</t>
  </si>
  <si>
    <t>Subvencije</t>
  </si>
  <si>
    <t xml:space="preserve">Plan </t>
  </si>
  <si>
    <t>in-</t>
  </si>
  <si>
    <t>deks</t>
  </si>
  <si>
    <t>poduzetničkih zona</t>
  </si>
  <si>
    <t xml:space="preserve">Djelovanje poduzetničkog centra i razvoj </t>
  </si>
  <si>
    <t>Održavanje cesta, mostova, kanala i</t>
  </si>
  <si>
    <t>drugih javnih površina</t>
  </si>
  <si>
    <t>HVIDRA, dragovoljci i invalidi dom.rata i ost.udr.inv.</t>
  </si>
  <si>
    <t>Postrojenja i oprema</t>
  </si>
  <si>
    <t>Kapitalne pomoći</t>
  </si>
  <si>
    <t>Rashodi za usluge</t>
  </si>
  <si>
    <t>Ostali financijski rashodi</t>
  </si>
  <si>
    <t>Doprinosi na plaće</t>
  </si>
  <si>
    <t>Naknade troškova zasposlenima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</si>
  <si>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</si>
  <si>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</si>
  <si>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</si>
  <si>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</si>
  <si>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</si>
  <si>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Subvencije trg.društ.,obrt.i malim poduzetnicima</t>
  </si>
  <si>
    <t>Građevinski objekti</t>
  </si>
  <si>
    <t>Ostale naknade građanima i kućanstvima iz pror.</t>
  </si>
  <si>
    <t xml:space="preserve">Plaće </t>
  </si>
  <si>
    <t>Održavanje  objekata vodoopskrbe</t>
  </si>
  <si>
    <t xml:space="preserve">RAZDJEL  001   OPĆINSKO VIJEĆE </t>
  </si>
  <si>
    <t>0111</t>
  </si>
  <si>
    <t>0112</t>
  </si>
  <si>
    <t>Funkcijska klasifikacija: 01 - opće javne usluge</t>
  </si>
  <si>
    <t>01</t>
  </si>
  <si>
    <t>0113</t>
  </si>
  <si>
    <t>03</t>
  </si>
  <si>
    <t>0320</t>
  </si>
  <si>
    <t>04</t>
  </si>
  <si>
    <t>0412</t>
  </si>
  <si>
    <t>0421</t>
  </si>
  <si>
    <t>Funkcijska klasifikacija: 04 - Ekonomski poslovi</t>
  </si>
  <si>
    <t>0451</t>
  </si>
  <si>
    <t>0560</t>
  </si>
  <si>
    <t>0640</t>
  </si>
  <si>
    <t>0520</t>
  </si>
  <si>
    <t>0490</t>
  </si>
  <si>
    <t>0630</t>
  </si>
  <si>
    <t>0510</t>
  </si>
  <si>
    <t>09</t>
  </si>
  <si>
    <t>0911</t>
  </si>
  <si>
    <t>0912</t>
  </si>
  <si>
    <t>Funkcijska klasifikacija: 08 - Rekreacija, kultura i religija</t>
  </si>
  <si>
    <t>08</t>
  </si>
  <si>
    <t>0820</t>
  </si>
  <si>
    <t>0840</t>
  </si>
  <si>
    <t>0810</t>
  </si>
  <si>
    <t>10</t>
  </si>
  <si>
    <t>1070</t>
  </si>
  <si>
    <t>1090</t>
  </si>
  <si>
    <t>Naknade građ.i kuć.na tem.osig.i dr.nakn.</t>
  </si>
  <si>
    <t>Ostale naknade građanima i kućanstvima iz pror. (škol.kuhinja)</t>
  </si>
  <si>
    <t xml:space="preserve">Poticanje poljopriovrede - </t>
  </si>
  <si>
    <t xml:space="preserve">Tekući            </t>
  </si>
  <si>
    <t xml:space="preserve">Kapitalni    </t>
  </si>
  <si>
    <t xml:space="preserve">Kapitalni        </t>
  </si>
  <si>
    <t>GLAVA  002 02   VATROGASTVO I CIVILNA ZAŠTITA</t>
  </si>
  <si>
    <t>GLAVA   002 04:      KOMUNALNA INFRASTRUKTURA</t>
  </si>
  <si>
    <t>Projekcija</t>
  </si>
  <si>
    <t>2011.</t>
  </si>
  <si>
    <t>Funkcijska klasifikacija: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</si>
  <si>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</si>
  <si>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</si>
  <si>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</si>
  <si>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</si>
  <si>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</si>
  <si>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</si>
  <si>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</si>
  <si>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08-Rekreacija, kultura i religija</t>
  </si>
  <si>
    <t>09-Obrazovanje</t>
  </si>
  <si>
    <t>10-Socijalna skrb</t>
  </si>
  <si>
    <t>Izvršna tijela - općinski načelnik</t>
  </si>
  <si>
    <t>Plaće (bruto)</t>
  </si>
  <si>
    <t>Naknade troškova zaposlenima</t>
  </si>
  <si>
    <t>Nakn.troškova osobama izvan radnog odn.</t>
  </si>
  <si>
    <t>Glava 002 03 GOSPODARSTVO</t>
  </si>
  <si>
    <t>Rashodi za nab.proizv.dugotrajne imovine</t>
  </si>
  <si>
    <t>Rash. za proizvedenu nefinancijsku imovinu</t>
  </si>
  <si>
    <t>FUNK.</t>
  </si>
  <si>
    <t>KLASIF.</t>
  </si>
  <si>
    <t>Pomoći dane u inozem. i unutar opće države</t>
  </si>
  <si>
    <t>Izdaci za financijsku imovinu</t>
  </si>
  <si>
    <t>Izdaci za udjele u glavnici</t>
  </si>
  <si>
    <t>P 1001</t>
  </si>
  <si>
    <t>A 1001 01</t>
  </si>
  <si>
    <t>A 1001 02</t>
  </si>
  <si>
    <t>P 1002</t>
  </si>
  <si>
    <t>A 1002 01</t>
  </si>
  <si>
    <t>P 1003</t>
  </si>
  <si>
    <t>A 1003 01</t>
  </si>
  <si>
    <t>A 1003 02</t>
  </si>
  <si>
    <t>A 1003 03</t>
  </si>
  <si>
    <t>A 1003 04</t>
  </si>
  <si>
    <t>A 1003 05</t>
  </si>
  <si>
    <t xml:space="preserve">P 1004 </t>
  </si>
  <si>
    <t>A 1004 01</t>
  </si>
  <si>
    <t>A 1004 02</t>
  </si>
  <si>
    <t xml:space="preserve">P 1005 </t>
  </si>
  <si>
    <t>A 1005 01</t>
  </si>
  <si>
    <t>T 1005 01</t>
  </si>
  <si>
    <t>P 1006</t>
  </si>
  <si>
    <t>A 1006 01</t>
  </si>
  <si>
    <t>A 1006 02</t>
  </si>
  <si>
    <t>A 1006 03</t>
  </si>
  <si>
    <t>A 1006 04</t>
  </si>
  <si>
    <t>P 1007</t>
  </si>
  <si>
    <t>K 1007 01</t>
  </si>
  <si>
    <t>K 1007 02</t>
  </si>
  <si>
    <t>P 1008</t>
  </si>
  <si>
    <t>A 1008 01</t>
  </si>
  <si>
    <t>P 1009</t>
  </si>
  <si>
    <t>A 1009 01</t>
  </si>
  <si>
    <t>P 1010</t>
  </si>
  <si>
    <t>A 1010 01</t>
  </si>
  <si>
    <t>P 1011</t>
  </si>
  <si>
    <t>A 1011 01</t>
  </si>
  <si>
    <t>A 1011 02</t>
  </si>
  <si>
    <t>P 1012</t>
  </si>
  <si>
    <t>A 1012 01</t>
  </si>
  <si>
    <t>P 1013</t>
  </si>
  <si>
    <t>P 1014</t>
  </si>
  <si>
    <t>A 1014 02</t>
  </si>
  <si>
    <t>A 1015 04</t>
  </si>
  <si>
    <t>A 1014 01</t>
  </si>
  <si>
    <t>SVEUKUPNO:</t>
  </si>
  <si>
    <t>001</t>
  </si>
  <si>
    <t>001 01</t>
  </si>
  <si>
    <t>002</t>
  </si>
  <si>
    <t>002 01</t>
  </si>
  <si>
    <t>002 02</t>
  </si>
  <si>
    <t>002 03</t>
  </si>
  <si>
    <t>002 04</t>
  </si>
  <si>
    <t>002 05</t>
  </si>
  <si>
    <t>002 06</t>
  </si>
  <si>
    <t>002 07</t>
  </si>
  <si>
    <t>002 08</t>
  </si>
  <si>
    <t>32</t>
  </si>
  <si>
    <t>322</t>
  </si>
  <si>
    <t>323</t>
  </si>
  <si>
    <t>329</t>
  </si>
  <si>
    <t>Šifra:
Programska</t>
  </si>
  <si>
    <t>Šifra</t>
  </si>
  <si>
    <t>Izvor</t>
  </si>
  <si>
    <t xml:space="preserve">GLAVA 002 01 JEDINSTVENI UPRAVNI ODJEL </t>
  </si>
  <si>
    <t>Program/
projekt</t>
  </si>
  <si>
    <t>OPĆI DIO</t>
  </si>
  <si>
    <t>A. RAČUN PRIHODA I RASHODA</t>
  </si>
  <si>
    <t>Prihodi poslovanja</t>
  </si>
  <si>
    <t>Prihodi od prodaje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</si>
  <si>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</si>
  <si>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</si>
  <si>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</si>
  <si>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</si>
  <si>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</si>
  <si>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 xml:space="preserve"> VIŠAK/MANJAK + NETO ZADUŽIVANJA/FINANCIRANJA + RASPOLOŽIVA SREDSTVA IZ PRETHODNIH GODINA</t>
  </si>
  <si>
    <t>2</t>
  </si>
  <si>
    <t>KONTA</t>
  </si>
  <si>
    <t>VRSTA PRIHODA / IZDATAKA</t>
  </si>
  <si>
    <t>Prihodi od poreza</t>
  </si>
  <si>
    <t>Porez i prirez na dohodak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</si>
  <si>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</si>
  <si>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</si>
  <si>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</si>
  <si>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</si>
  <si>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</si>
  <si>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</si>
  <si>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</si>
  <si>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</si>
  <si>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</si>
  <si>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</si>
  <si>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</si>
  <si>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</si>
  <si>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prihodi)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</si>
  <si>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</si>
  <si>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</si>
  <si>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</si>
  <si>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</si>
  <si>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</si>
  <si>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</si>
  <si>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</si>
  <si>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</si>
  <si>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</si>
  <si>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</si>
  <si>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</si>
  <si>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</si>
  <si>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>Primljene glavnice zajmova</t>
  </si>
  <si>
    <t>Primici glavnice zajmova danih bankama</t>
  </si>
  <si>
    <t>Rezultat poslovanja</t>
  </si>
  <si>
    <t>Višak/manjak prihoda</t>
  </si>
  <si>
    <t>Program 03:</t>
  </si>
  <si>
    <t xml:space="preserve">Aktivnost: Predstavničko i izvršna tijela </t>
  </si>
  <si>
    <t>Aktivnost:</t>
  </si>
  <si>
    <t>Aktivnost: Osnovne funkcije stranaka</t>
  </si>
  <si>
    <t>Aktivnost:    Administrativno, tehničko i stručno osoblje</t>
  </si>
  <si>
    <t>Priprema i donošenje akata iz djelokruga tijela</t>
  </si>
  <si>
    <t xml:space="preserve">RAZDJEL 002   JEDINSTVENI UPRAVNI ODJEL </t>
  </si>
  <si>
    <t>Aktivnost:          Održavanje zgrada za redovno korištenje</t>
  </si>
  <si>
    <t>Aktivnost:     Tekuća zaliha proračuna</t>
  </si>
  <si>
    <t xml:space="preserve"> Nabava dugotrajne imovine</t>
  </si>
  <si>
    <t>Tekući
projekt 01</t>
  </si>
  <si>
    <t>Funkcijska klasifikacija: 03 - Javni red i sigurnost</t>
  </si>
  <si>
    <t>Program 04:</t>
  </si>
  <si>
    <t>Zaštita od požara i civilne zaštite</t>
  </si>
  <si>
    <t>Osnovna djelatnost JVP</t>
  </si>
  <si>
    <t>Funkcijska klasifikacija: 04 - Ekonomski odnosi</t>
  </si>
  <si>
    <t>Program 05:</t>
  </si>
  <si>
    <t xml:space="preserve">Poticanje razvoja gospodarstva </t>
  </si>
  <si>
    <t xml:space="preserve">Aktivnost:       Djelovanje poduzetničkog centra </t>
  </si>
  <si>
    <t>projekt 01:</t>
  </si>
  <si>
    <t xml:space="preserve">Tekući projekt 02:   </t>
  </si>
  <si>
    <t>Program 06:</t>
  </si>
  <si>
    <t>Održavanja objekata i uređaja komunalne
infrastrukture</t>
  </si>
  <si>
    <t xml:space="preserve">Održavanje i uređivanje javnih zelenih
površina </t>
  </si>
  <si>
    <t>Rashodi za uređaje i javnu rasvjetu</t>
  </si>
  <si>
    <t>Održavanje objekata i uređaja odvodnje</t>
  </si>
  <si>
    <t xml:space="preserve">Aktivnost: </t>
  </si>
  <si>
    <t>Program 07:</t>
  </si>
  <si>
    <t>Izgradnja objekata i uređaja komunalne
infrastrukture</t>
  </si>
  <si>
    <t>projekt 02:</t>
  </si>
  <si>
    <t>Program 08:</t>
  </si>
  <si>
    <t xml:space="preserve">Program zaštite okoliša  </t>
  </si>
  <si>
    <t>Funkcijska klasifikacija: 09 - Obrazovanje</t>
  </si>
  <si>
    <t>Program 09:</t>
  </si>
  <si>
    <t xml:space="preserve">Aktivnost:     </t>
  </si>
  <si>
    <t>Odgojno i administrativno tehničko osoblje</t>
  </si>
  <si>
    <t>Program 10:</t>
  </si>
  <si>
    <t>Javne potrebe u školstvu</t>
  </si>
  <si>
    <t>Program 11:</t>
  </si>
  <si>
    <t>Program javnih potreba</t>
  </si>
  <si>
    <t>Manifestacije u kulturi</t>
  </si>
  <si>
    <t>Program 12:</t>
  </si>
  <si>
    <t>Organizacija rekreacije i športskih aktivnosti</t>
  </si>
  <si>
    <t>GLAVA 002 06: PROGRAMSKA DJELATNOST KULTURE</t>
  </si>
  <si>
    <t>GLAVA 002 07: PROGRAMSKA DJELATNOST ŠPORTA</t>
  </si>
  <si>
    <t>GLAVA 002 08:</t>
  </si>
  <si>
    <t>PROGRAMSKA DJELATNOST SOCIJALNE SKRBI</t>
  </si>
  <si>
    <t>Funkcijska klasifikacija: 10 - Socijalna zaštita</t>
  </si>
  <si>
    <t xml:space="preserve">Program 13: </t>
  </si>
  <si>
    <t>Program socijalne skrbi i novčanih pomoći</t>
  </si>
  <si>
    <t>Pomoć u novcu pojedincima i obiteljima</t>
  </si>
  <si>
    <t>Program 14:</t>
  </si>
  <si>
    <t xml:space="preserve">Humanitarna skrb kroz udruge građana </t>
  </si>
  <si>
    <t>Humanitarna djelatnost Crvenog križa</t>
  </si>
  <si>
    <t xml:space="preserve">Poticaj djelovanju ostalih udruga </t>
  </si>
  <si>
    <t>Prostorno planiranje</t>
  </si>
  <si>
    <t>38</t>
  </si>
  <si>
    <t>381</t>
  </si>
  <si>
    <t>A 1005  02</t>
  </si>
  <si>
    <t>Djelovanje Turističke zajednice</t>
  </si>
  <si>
    <t>0473</t>
  </si>
  <si>
    <t>šifra  izvora</t>
  </si>
  <si>
    <t>Šifra izvora:</t>
  </si>
  <si>
    <t>1    Opći prihodi i primici</t>
  </si>
  <si>
    <t>2    Vlastiti prihodi</t>
  </si>
  <si>
    <t>3    Prihodi za posebne namjene</t>
  </si>
  <si>
    <t>4    Pomoći</t>
  </si>
  <si>
    <t>5    Donacije</t>
  </si>
  <si>
    <t xml:space="preserve">6    Prihodi od nefin.imovine </t>
  </si>
  <si>
    <t>7    Namjenski primici od zaduživanja</t>
  </si>
  <si>
    <t>1, 4</t>
  </si>
  <si>
    <t>1, 3</t>
  </si>
  <si>
    <t>049</t>
  </si>
  <si>
    <t>1, 3, 4</t>
  </si>
  <si>
    <t>4, 6</t>
  </si>
  <si>
    <t>Osobni automobili</t>
  </si>
  <si>
    <t>Rashodi po funkcijskoj klasifikaciji u ukupnom iznosu iskazani su u tablici kako slijedi:</t>
  </si>
  <si>
    <t>GLAVA 001 01 Općinsko vijeće i izvršna tijela</t>
  </si>
  <si>
    <t>Zemljište</t>
  </si>
  <si>
    <t>Povrat zajmova danih kreditnim institucijama u javnom sektoru</t>
  </si>
  <si>
    <t>RAZLIKA - VIŠAK/MANJAK</t>
  </si>
  <si>
    <t>Pomoći unutar općeg proračuna</t>
  </si>
  <si>
    <t>3, 4, 6</t>
  </si>
  <si>
    <t>Pomoći izravnanja za decentralizirane funkcije</t>
  </si>
  <si>
    <t>Pomoći dane u inozem. i unutar opće drž.</t>
  </si>
  <si>
    <t>K 1008 01</t>
  </si>
  <si>
    <t>Kapitalni projekt 01:</t>
  </si>
  <si>
    <t>06</t>
  </si>
  <si>
    <t xml:space="preserve">Usluge unapređenja stanovanja </t>
  </si>
  <si>
    <t>Ost.nakn.građ.i kućan.iz proračuna</t>
  </si>
  <si>
    <t>Nakn. građ. i kućan.na temelju osig.i dr.nakn.</t>
  </si>
  <si>
    <t>NOVI PLAN</t>
  </si>
  <si>
    <t>Održavanje zgrada za korištenje - domovi i posl.prostori u vl. Općine</t>
  </si>
  <si>
    <t xml:space="preserve">NOVI PLAN </t>
  </si>
  <si>
    <t>programima i aktivnostima u Posebnom dijelu Proračuna kako slijedi</t>
  </si>
  <si>
    <t xml:space="preserve">Manifestacije </t>
  </si>
  <si>
    <t>Naknade troškovima zaposlenima</t>
  </si>
  <si>
    <t>Tekuće donacije - mala škola</t>
  </si>
  <si>
    <t>Tekuće donacije osnovnoj školi-pomoći za školske izlete, knjige i slično</t>
  </si>
  <si>
    <t>OPĆINA VELIKA TRNOVITICA</t>
  </si>
  <si>
    <t>Održavanje drugih  javnih površina (parkovi i sl.)</t>
  </si>
  <si>
    <t>A 1006 05</t>
  </si>
  <si>
    <t>Program predškolskog odgoja - mala škola</t>
  </si>
  <si>
    <t>Osnovna djelatnost športskih udruga</t>
  </si>
  <si>
    <t>Višegodišnji nasadi</t>
  </si>
  <si>
    <t>Civilna zaštita i gorska služba spašavanja</t>
  </si>
  <si>
    <t>Rashodi za nabavu neproizvodne imovine</t>
  </si>
  <si>
    <t>Udruga potrošač</t>
  </si>
  <si>
    <t>Ostali nespomenoti rashodi poslovanja</t>
  </si>
  <si>
    <t>subvencioniranja osiguranja poljop.usjeva</t>
  </si>
  <si>
    <t>Poticanje poljoprivrede - šteta</t>
  </si>
  <si>
    <t>383</t>
  </si>
  <si>
    <t>Naknada štete</t>
  </si>
  <si>
    <t>Nakanda štete pravnim i fizičkim osoboma</t>
  </si>
  <si>
    <t>objave.</t>
  </si>
  <si>
    <t>Sanacija nelagalnih odlagališta</t>
  </si>
  <si>
    <t>Račun/pozicija</t>
  </si>
  <si>
    <t>Opis</t>
  </si>
  <si>
    <t>RAZDJEL</t>
  </si>
  <si>
    <t>OPĆINSKO VIJEĆE</t>
  </si>
  <si>
    <t>Glava</t>
  </si>
  <si>
    <t>Općinsko vijeće i izvršna tijela</t>
  </si>
  <si>
    <t>JEDINSTVENI UPRAVNI ODJEL</t>
  </si>
  <si>
    <t>Jedinstveni upravni odjel</t>
  </si>
  <si>
    <t>Vatrogastvo i civilna zaštita</t>
  </si>
  <si>
    <t>Gospodarstvo</t>
  </si>
  <si>
    <t>Komunalna infrastruktura</t>
  </si>
  <si>
    <t>Programska djelatnost kulture</t>
  </si>
  <si>
    <t>Programska djelatnosti športa</t>
  </si>
  <si>
    <t>Programska djelatnost socijalne skrbi</t>
  </si>
  <si>
    <t>UKUPNO:</t>
  </si>
  <si>
    <t>II. Posebni dio</t>
  </si>
  <si>
    <t>II. I. Organizacijska klasifikacija</t>
  </si>
  <si>
    <t xml:space="preserve">PrIhodi i rashodi te prImici i izdaci po ekonomskoj klasifikaciji utrvrđuju se u Bilanci prihoda </t>
  </si>
  <si>
    <t>Općine Velika Trnovitica i na internetskim stranicama Općine, a stupaju na snagu prvog dana od dana</t>
  </si>
  <si>
    <t>8    Višak iz prethodne godine</t>
  </si>
  <si>
    <t>1,3,8</t>
  </si>
  <si>
    <t>6,1,4</t>
  </si>
  <si>
    <t>2/1</t>
  </si>
  <si>
    <t>Donacije od pravnig i fizičkih osoba izvan općeg proračuna</t>
  </si>
  <si>
    <t>Nabava spremnika - fond</t>
  </si>
  <si>
    <t>A 1013 02</t>
  </si>
  <si>
    <t>Kapitalne pomoći od institucija i tijela EU</t>
  </si>
  <si>
    <t>Rekonstrukcija i dogradnja mjesnog doma</t>
  </si>
  <si>
    <t>Ukupan donos viška iz prethodnih godine</t>
  </si>
  <si>
    <t>Indeks</t>
  </si>
  <si>
    <t>I. IZMJENE I DOPUNE PRORAČUNA OPĆINE V.TRNOVITICA</t>
  </si>
  <si>
    <t>ZA 2021.GODINU</t>
  </si>
  <si>
    <t>PLAN</t>
  </si>
  <si>
    <t>2021.</t>
  </si>
  <si>
    <t>i izdataka za 2021. godinu kako slijedi:</t>
  </si>
  <si>
    <t>Plan 2021.</t>
  </si>
  <si>
    <t>Novi plan 2021.</t>
  </si>
  <si>
    <t>I. IZMJENE I DOPUNE PRORAČUNA OPĆINE VELIKA TRNOVITICA</t>
  </si>
  <si>
    <t>ZA 2021. GODINU</t>
  </si>
  <si>
    <t>I. Izmjene i dopune Proračuna Općine V.Trnovitica za 2021. godinu objavit će se u Službenom glasniku</t>
  </si>
  <si>
    <t>Prijevozna sredstva u cestovnom prometu</t>
  </si>
  <si>
    <t xml:space="preserve">Postrojenja i oprema </t>
  </si>
  <si>
    <t>Građevinski objekti - nogostup N. Ploščica, parkiralište groblje V. Trnovitica, groblje N. Ploščica, cesta Velika Trnovitica -Ladislav</t>
  </si>
  <si>
    <t>Mlinski Vinogradi</t>
  </si>
  <si>
    <t>Izgradnja objekata i uređaja vodoopskrbe i projekata</t>
  </si>
  <si>
    <t xml:space="preserve">A1010 02 </t>
  </si>
  <si>
    <t>Sufinanciranje troškova školske kuhinje</t>
  </si>
  <si>
    <t>37</t>
  </si>
  <si>
    <t>372</t>
  </si>
  <si>
    <t>A1010 03</t>
  </si>
  <si>
    <t>Sufinanciranje nabave rad. biljžnica i opreme</t>
  </si>
  <si>
    <t>A1010 04</t>
  </si>
  <si>
    <t>Jednokratne novčane pomoži studentima, srednjoškolcima + smještaj u domovima</t>
  </si>
  <si>
    <t>A1013 02</t>
  </si>
  <si>
    <t>Pomoć za opremu za novorođenu djecu</t>
  </si>
  <si>
    <t>A1013 03</t>
  </si>
  <si>
    <t>Tekuće pomoći - ogrjev</t>
  </si>
  <si>
    <t>A1013 04</t>
  </si>
  <si>
    <t>Sufinancirnaje vrtića</t>
  </si>
  <si>
    <t xml:space="preserve">GLAVA 002 05: </t>
  </si>
  <si>
    <t>JAVNE USTANOVE PREDŠKOLSKOG i ŠKOLSKOG ODGOJA</t>
  </si>
  <si>
    <t>Javne ustanove predškolskog I školskog odgoja</t>
  </si>
  <si>
    <t>Dio viška iz prethodnih godina koji će se rasporediti</t>
  </si>
  <si>
    <t>4,1,6</t>
  </si>
  <si>
    <t>0452</t>
  </si>
  <si>
    <t>0453</t>
  </si>
  <si>
    <t>0454</t>
  </si>
  <si>
    <t>Izdaci Proračuna Općine V.Trnovitica za 2021. godinu u ukupnom iznosu od 7.868.803 KN iskazani su po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</si>
</sst>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  <numFmt numFmtId="183" formatCode="#,##0\ &quot;kn&quot;"/>
    <numFmt numFmtId="184" formatCode="#,##0_ ;\-#,##0\ "/>
    <numFmt numFmtId="185" formatCode="0.000"/>
    <numFmt numFmtId="186" formatCode="#,##0.00\ &quot;kn&quot;"/>
    <numFmt numFmtId="187" formatCode="00000"/>
  </numFmts>
  <fonts count="7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u val="single"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u val="single"/>
      <sz val="8"/>
      <color theme="0"/>
      <name val="Arial"/>
      <family val="2"/>
    </font>
    <font>
      <b/>
      <sz val="12"/>
      <color theme="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5" borderId="0" xfId="0" applyFont="1" applyFill="1" applyAlignment="1">
      <alignment horizontal="center"/>
    </xf>
    <xf numFmtId="3" fontId="5" fillId="36" borderId="0" xfId="0" applyNumberFormat="1" applyFont="1" applyFill="1" applyAlignment="1">
      <alignment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 quotePrefix="1">
      <alignment horizontal="center"/>
    </xf>
    <xf numFmtId="3" fontId="5" fillId="37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5" fillId="38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4" fillId="39" borderId="0" xfId="0" applyNumberFormat="1" applyFont="1" applyFill="1" applyAlignment="1">
      <alignment wrapText="1"/>
    </xf>
    <xf numFmtId="3" fontId="4" fillId="34" borderId="0" xfId="0" applyNumberFormat="1" applyFont="1" applyFill="1" applyAlignment="1">
      <alignment wrapText="1"/>
    </xf>
    <xf numFmtId="0" fontId="5" fillId="38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3" fontId="6" fillId="0" borderId="0" xfId="0" applyNumberFormat="1" applyFont="1" applyAlignment="1">
      <alignment wrapText="1"/>
    </xf>
    <xf numFmtId="0" fontId="8" fillId="34" borderId="0" xfId="0" applyFont="1" applyFill="1" applyAlignment="1">
      <alignment horizontal="left" wrapText="1"/>
    </xf>
    <xf numFmtId="0" fontId="8" fillId="34" borderId="0" xfId="0" applyFont="1" applyFill="1" applyAlignment="1">
      <alignment wrapText="1"/>
    </xf>
    <xf numFmtId="49" fontId="4" fillId="0" borderId="0" xfId="0" applyNumberFormat="1" applyFont="1" applyAlignment="1">
      <alignment wrapText="1"/>
    </xf>
    <xf numFmtId="3" fontId="4" fillId="0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3" fontId="8" fillId="34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0" fontId="10" fillId="0" borderId="0" xfId="0" applyFont="1" applyAlignment="1">
      <alignment/>
    </xf>
    <xf numFmtId="49" fontId="7" fillId="37" borderId="0" xfId="0" applyNumberFormat="1" applyFont="1" applyFill="1" applyAlignment="1">
      <alignment/>
    </xf>
    <xf numFmtId="49" fontId="7" fillId="38" borderId="0" xfId="0" applyNumberFormat="1" applyFont="1" applyFill="1" applyAlignment="1">
      <alignment/>
    </xf>
    <xf numFmtId="49" fontId="7" fillId="36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49" fontId="6" fillId="38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Alignment="1">
      <alignment wrapText="1"/>
    </xf>
    <xf numFmtId="49" fontId="7" fillId="37" borderId="0" xfId="0" applyNumberFormat="1" applyFont="1" applyFill="1" applyAlignment="1">
      <alignment wrapText="1"/>
    </xf>
    <xf numFmtId="49" fontId="7" fillId="33" borderId="0" xfId="0" applyNumberFormat="1" applyFont="1" applyFill="1" applyAlignment="1">
      <alignment wrapText="1"/>
    </xf>
    <xf numFmtId="49" fontId="6" fillId="0" borderId="0" xfId="0" applyNumberFormat="1" applyFont="1" applyAlignment="1">
      <alignment/>
    </xf>
    <xf numFmtId="49" fontId="6" fillId="37" borderId="0" xfId="0" applyNumberFormat="1" applyFont="1" applyFill="1" applyAlignment="1">
      <alignment/>
    </xf>
    <xf numFmtId="49" fontId="7" fillId="38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/>
    </xf>
    <xf numFmtId="49" fontId="5" fillId="37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vertical="top"/>
    </xf>
    <xf numFmtId="0" fontId="12" fillId="0" borderId="0" xfId="0" applyFont="1" applyAlignment="1">
      <alignment/>
    </xf>
    <xf numFmtId="0" fontId="6" fillId="40" borderId="10" xfId="0" applyFont="1" applyFill="1" applyBorder="1" applyAlignment="1">
      <alignment wrapText="1"/>
    </xf>
    <xf numFmtId="0" fontId="14" fillId="4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40" borderId="11" xfId="0" applyFont="1" applyFill="1" applyBorder="1" applyAlignment="1">
      <alignment/>
    </xf>
    <xf numFmtId="0" fontId="14" fillId="40" borderId="11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3" fontId="6" fillId="39" borderId="10" xfId="0" applyNumberFormat="1" applyFont="1" applyFill="1" applyBorder="1" applyAlignment="1">
      <alignment/>
    </xf>
    <xf numFmtId="3" fontId="14" fillId="39" borderId="1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9" fillId="34" borderId="0" xfId="0" applyFont="1" applyFill="1" applyAlignment="1">
      <alignment/>
    </xf>
    <xf numFmtId="0" fontId="5" fillId="33" borderId="0" xfId="0" applyFont="1" applyFill="1" applyAlignment="1">
      <alignment/>
    </xf>
    <xf numFmtId="3" fontId="4" fillId="35" borderId="0" xfId="0" applyNumberFormat="1" applyFont="1" applyFill="1" applyAlignment="1">
      <alignment wrapText="1"/>
    </xf>
    <xf numFmtId="175" fontId="4" fillId="35" borderId="0" xfId="59" applyNumberFormat="1" applyFont="1" applyFill="1" applyAlignment="1">
      <alignment horizontal="right"/>
    </xf>
    <xf numFmtId="0" fontId="1" fillId="35" borderId="0" xfId="0" applyFont="1" applyFill="1" applyAlignment="1">
      <alignment/>
    </xf>
    <xf numFmtId="0" fontId="4" fillId="34" borderId="0" xfId="0" applyFont="1" applyFill="1" applyAlignment="1">
      <alignment/>
    </xf>
    <xf numFmtId="49" fontId="5" fillId="33" borderId="0" xfId="0" applyNumberFormat="1" applyFont="1" applyFill="1" applyAlignment="1">
      <alignment vertical="top" wrapText="1"/>
    </xf>
    <xf numFmtId="0" fontId="5" fillId="33" borderId="0" xfId="0" applyFont="1" applyFill="1" applyAlignment="1">
      <alignment horizontal="left" vertical="top" wrapText="1"/>
    </xf>
    <xf numFmtId="3" fontId="4" fillId="0" borderId="0" xfId="0" applyNumberFormat="1" applyFont="1" applyAlignment="1">
      <alignment/>
    </xf>
    <xf numFmtId="3" fontId="13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4" fillId="35" borderId="0" xfId="0" applyNumberFormat="1" applyFont="1" applyFill="1" applyAlignment="1">
      <alignment/>
    </xf>
    <xf numFmtId="49" fontId="5" fillId="36" borderId="0" xfId="0" applyNumberFormat="1" applyFont="1" applyFill="1" applyAlignment="1">
      <alignment/>
    </xf>
    <xf numFmtId="49" fontId="8" fillId="34" borderId="0" xfId="0" applyNumberFormat="1" applyFont="1" applyFill="1" applyAlignment="1">
      <alignment wrapText="1"/>
    </xf>
    <xf numFmtId="49" fontId="4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/>
    </xf>
    <xf numFmtId="49" fontId="5" fillId="38" borderId="0" xfId="0" applyNumberFormat="1" applyFont="1" applyFill="1" applyAlignment="1">
      <alignment/>
    </xf>
    <xf numFmtId="49" fontId="5" fillId="37" borderId="0" xfId="0" applyNumberFormat="1" applyFont="1" applyFill="1" applyAlignment="1">
      <alignment wrapText="1"/>
    </xf>
    <xf numFmtId="49" fontId="5" fillId="38" borderId="0" xfId="0" applyNumberFormat="1" applyFont="1" applyFill="1" applyAlignment="1">
      <alignment wrapText="1"/>
    </xf>
    <xf numFmtId="3" fontId="4" fillId="41" borderId="0" xfId="0" applyNumberFormat="1" applyFont="1" applyFill="1" applyAlignment="1">
      <alignment wrapText="1"/>
    </xf>
    <xf numFmtId="175" fontId="6" fillId="34" borderId="0" xfId="59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49" fontId="4" fillId="35" borderId="0" xfId="0" applyNumberFormat="1" applyFont="1" applyFill="1" applyAlignment="1">
      <alignment wrapText="1"/>
    </xf>
    <xf numFmtId="0" fontId="4" fillId="35" borderId="0" xfId="0" applyFont="1" applyFill="1" applyAlignment="1">
      <alignment horizontal="center" vertical="top"/>
    </xf>
    <xf numFmtId="49" fontId="4" fillId="35" borderId="0" xfId="0" applyNumberFormat="1" applyFont="1" applyFill="1" applyAlignment="1">
      <alignment horizontal="left" wrapText="1"/>
    </xf>
    <xf numFmtId="0" fontId="4" fillId="35" borderId="0" xfId="0" applyFont="1" applyFill="1" applyAlignment="1">
      <alignment vertical="top"/>
    </xf>
    <xf numFmtId="0" fontId="4" fillId="35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35" borderId="0" xfId="0" applyFont="1" applyFill="1" applyAlignment="1">
      <alignment horizontal="center" wrapText="1"/>
    </xf>
    <xf numFmtId="0" fontId="7" fillId="37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6" borderId="0" xfId="0" applyFont="1" applyFill="1" applyAlignment="1">
      <alignment horizontal="center"/>
    </xf>
    <xf numFmtId="0" fontId="16" fillId="35" borderId="0" xfId="0" applyFont="1" applyFill="1" applyAlignment="1">
      <alignment/>
    </xf>
    <xf numFmtId="3" fontId="4" fillId="35" borderId="0" xfId="0" applyNumberFormat="1" applyFont="1" applyFill="1" applyAlignment="1" quotePrefix="1">
      <alignment horizontal="center"/>
    </xf>
    <xf numFmtId="3" fontId="4" fillId="35" borderId="0" xfId="0" applyNumberFormat="1" applyFont="1" applyFill="1" applyAlignment="1" quotePrefix="1">
      <alignment/>
    </xf>
    <xf numFmtId="3" fontId="4" fillId="35" borderId="0" xfId="0" applyNumberFormat="1" applyFont="1" applyFill="1" applyAlignment="1">
      <alignment horizontal="center"/>
    </xf>
    <xf numFmtId="3" fontId="4" fillId="35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5" fillId="34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3" fontId="4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/>
    </xf>
    <xf numFmtId="0" fontId="9" fillId="34" borderId="12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4" fillId="34" borderId="12" xfId="0" applyFont="1" applyFill="1" applyBorder="1" applyAlignment="1">
      <alignment wrapText="1"/>
    </xf>
    <xf numFmtId="3" fontId="4" fillId="34" borderId="12" xfId="0" applyNumberFormat="1" applyFont="1" applyFill="1" applyBorder="1" applyAlignment="1">
      <alignment wrapText="1"/>
    </xf>
    <xf numFmtId="3" fontId="4" fillId="34" borderId="12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wrapText="1"/>
    </xf>
    <xf numFmtId="0" fontId="6" fillId="34" borderId="12" xfId="0" applyFont="1" applyFill="1" applyBorder="1" applyAlignment="1">
      <alignment wrapText="1"/>
    </xf>
    <xf numFmtId="3" fontId="4" fillId="39" borderId="0" xfId="0" applyNumberFormat="1" applyFont="1" applyFill="1" applyAlignment="1">
      <alignment/>
    </xf>
    <xf numFmtId="0" fontId="4" fillId="34" borderId="0" xfId="0" applyFont="1" applyFill="1" applyAlignment="1">
      <alignment horizontal="left"/>
    </xf>
    <xf numFmtId="0" fontId="6" fillId="39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38" borderId="0" xfId="0" applyFont="1" applyFill="1" applyAlignment="1">
      <alignment vertical="top" wrapText="1"/>
    </xf>
    <xf numFmtId="0" fontId="5" fillId="38" borderId="0" xfId="0" applyFont="1" applyFill="1" applyAlignment="1">
      <alignment wrapText="1"/>
    </xf>
    <xf numFmtId="0" fontId="5" fillId="38" borderId="0" xfId="0" applyFont="1" applyFill="1" applyAlignment="1">
      <alignment vertical="top"/>
    </xf>
    <xf numFmtId="49" fontId="5" fillId="38" borderId="0" xfId="0" applyNumberFormat="1" applyFont="1" applyFill="1" applyAlignment="1">
      <alignment vertical="top"/>
    </xf>
    <xf numFmtId="49" fontId="7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4" fillId="0" borderId="0" xfId="0" applyFont="1" applyAlignment="1">
      <alignment horizontal="left" vertical="top" wrapText="1"/>
    </xf>
    <xf numFmtId="3" fontId="4" fillId="35" borderId="0" xfId="0" applyNumberFormat="1" applyFont="1" applyFill="1" applyAlignment="1">
      <alignment vertical="top" wrapText="1"/>
    </xf>
    <xf numFmtId="49" fontId="7" fillId="33" borderId="0" xfId="0" applyNumberFormat="1" applyFont="1" applyFill="1" applyAlignment="1">
      <alignment vertical="top" wrapText="1"/>
    </xf>
    <xf numFmtId="0" fontId="5" fillId="33" borderId="0" xfId="0" applyFont="1" applyFill="1" applyAlignment="1">
      <alignment horizontal="left" vertical="top" wrapText="1"/>
    </xf>
    <xf numFmtId="49" fontId="7" fillId="38" borderId="0" xfId="0" applyNumberFormat="1" applyFont="1" applyFill="1" applyAlignment="1">
      <alignment vertical="top"/>
    </xf>
    <xf numFmtId="49" fontId="5" fillId="33" borderId="0" xfId="0" applyNumberFormat="1" applyFont="1" applyFill="1" applyAlignment="1">
      <alignment/>
    </xf>
    <xf numFmtId="49" fontId="4" fillId="0" borderId="0" xfId="0" applyNumberFormat="1" applyFont="1" applyAlignment="1">
      <alignment vertical="top" wrapText="1"/>
    </xf>
    <xf numFmtId="49" fontId="5" fillId="37" borderId="0" xfId="0" applyNumberFormat="1" applyFont="1" applyFill="1" applyAlignment="1">
      <alignment vertical="top"/>
    </xf>
    <xf numFmtId="49" fontId="7" fillId="37" borderId="0" xfId="0" applyNumberFormat="1" applyFont="1" applyFill="1" applyAlignment="1">
      <alignment vertical="top"/>
    </xf>
    <xf numFmtId="0" fontId="5" fillId="37" borderId="0" xfId="0" applyFont="1" applyFill="1" applyAlignment="1">
      <alignment vertical="top" wrapText="1"/>
    </xf>
    <xf numFmtId="0" fontId="5" fillId="37" borderId="0" xfId="0" applyFont="1" applyFill="1" applyAlignment="1">
      <alignment wrapText="1"/>
    </xf>
    <xf numFmtId="3" fontId="4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 quotePrefix="1">
      <alignment horizontal="center"/>
    </xf>
    <xf numFmtId="3" fontId="4" fillId="35" borderId="0" xfId="0" applyNumberFormat="1" applyFont="1" applyFill="1" applyBorder="1" applyAlignment="1">
      <alignment horizontal="center"/>
    </xf>
    <xf numFmtId="171" fontId="4" fillId="35" borderId="0" xfId="59" applyFont="1" applyFill="1" applyBorder="1" applyAlignment="1">
      <alignment horizontal="center"/>
    </xf>
    <xf numFmtId="3" fontId="5" fillId="36" borderId="0" xfId="0" applyNumberFormat="1" applyFont="1" applyFill="1" applyBorder="1" applyAlignment="1">
      <alignment/>
    </xf>
    <xf numFmtId="3" fontId="4" fillId="41" borderId="0" xfId="0" applyNumberFormat="1" applyFont="1" applyFill="1" applyBorder="1" applyAlignment="1">
      <alignment wrapText="1"/>
    </xf>
    <xf numFmtId="3" fontId="7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6" fillId="35" borderId="0" xfId="0" applyNumberFormat="1" applyFont="1" applyFill="1" applyAlignment="1">
      <alignment wrapText="1"/>
    </xf>
    <xf numFmtId="0" fontId="8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 wrapText="1"/>
    </xf>
    <xf numFmtId="3" fontId="4" fillId="41" borderId="0" xfId="0" applyNumberFormat="1" applyFont="1" applyFill="1" applyBorder="1" applyAlignment="1" quotePrefix="1">
      <alignment horizontal="center"/>
    </xf>
    <xf numFmtId="3" fontId="4" fillId="41" borderId="0" xfId="0" applyNumberFormat="1" applyFont="1" applyFill="1" applyBorder="1" applyAlignment="1">
      <alignment horizontal="center"/>
    </xf>
    <xf numFmtId="3" fontId="4" fillId="41" borderId="0" xfId="0" applyNumberFormat="1" applyFont="1" applyFill="1" applyBorder="1" applyAlignment="1">
      <alignment/>
    </xf>
    <xf numFmtId="3" fontId="6" fillId="41" borderId="0" xfId="0" applyNumberFormat="1" applyFont="1" applyFill="1" applyBorder="1" applyAlignment="1">
      <alignment/>
    </xf>
    <xf numFmtId="3" fontId="4" fillId="41" borderId="0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37" borderId="0" xfId="0" applyFont="1" applyFill="1" applyAlignment="1">
      <alignment horizontal="left" vertical="center"/>
    </xf>
    <xf numFmtId="0" fontId="5" fillId="37" borderId="0" xfId="0" applyFont="1" applyFill="1" applyAlignment="1">
      <alignment horizontal="left" wrapText="1"/>
    </xf>
    <xf numFmtId="0" fontId="5" fillId="37" borderId="0" xfId="0" applyFont="1" applyFill="1" applyAlignment="1">
      <alignment horizontal="right"/>
    </xf>
    <xf numFmtId="0" fontId="6" fillId="0" borderId="0" xfId="0" applyFont="1" applyAlignment="1">
      <alignment horizontal="left" wrapText="1"/>
    </xf>
    <xf numFmtId="0" fontId="7" fillId="38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3" fontId="6" fillId="0" borderId="0" xfId="0" applyNumberFormat="1" applyFont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7" fillId="37" borderId="0" xfId="0" applyFont="1" applyFill="1" applyAlignment="1">
      <alignment horizontal="left" wrapText="1"/>
    </xf>
    <xf numFmtId="0" fontId="9" fillId="34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left" vertical="top" wrapText="1"/>
    </xf>
    <xf numFmtId="0" fontId="7" fillId="38" borderId="0" xfId="0" applyFont="1" applyFill="1" applyAlignment="1">
      <alignment horizontal="left" vertical="top"/>
    </xf>
    <xf numFmtId="0" fontId="6" fillId="34" borderId="0" xfId="0" applyFont="1" applyFill="1" applyAlignment="1">
      <alignment horizontal="left"/>
    </xf>
    <xf numFmtId="0" fontId="7" fillId="37" borderId="0" xfId="0" applyFont="1" applyFill="1" applyAlignment="1">
      <alignment horizontal="left" vertical="top"/>
    </xf>
    <xf numFmtId="0" fontId="9" fillId="34" borderId="0" xfId="0" applyFont="1" applyFill="1" applyAlignment="1">
      <alignment horizontal="left"/>
    </xf>
    <xf numFmtId="0" fontId="7" fillId="38" borderId="0" xfId="0" applyFont="1" applyFill="1" applyAlignment="1">
      <alignment horizontal="left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34" borderId="0" xfId="0" applyFont="1" applyFill="1" applyBorder="1" applyAlignment="1">
      <alignment/>
    </xf>
    <xf numFmtId="3" fontId="6" fillId="34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49" fontId="4" fillId="0" borderId="0" xfId="0" applyNumberFormat="1" applyFont="1" applyAlignment="1">
      <alignment vertical="top"/>
    </xf>
    <xf numFmtId="3" fontId="6" fillId="34" borderId="0" xfId="0" applyNumberFormat="1" applyFont="1" applyFill="1" applyAlignment="1">
      <alignment vertical="top" wrapText="1"/>
    </xf>
    <xf numFmtId="3" fontId="6" fillId="34" borderId="0" xfId="0" applyNumberFormat="1" applyFont="1" applyFill="1" applyBorder="1" applyAlignment="1">
      <alignment wrapText="1"/>
    </xf>
    <xf numFmtId="3" fontId="6" fillId="34" borderId="12" xfId="0" applyNumberFormat="1" applyFont="1" applyFill="1" applyBorder="1" applyAlignment="1">
      <alignment wrapText="1"/>
    </xf>
    <xf numFmtId="3" fontId="6" fillId="34" borderId="12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12" xfId="0" applyFont="1" applyFill="1" applyBorder="1" applyAlignment="1">
      <alignment/>
    </xf>
    <xf numFmtId="3" fontId="4" fillId="42" borderId="0" xfId="0" applyNumberFormat="1" applyFont="1" applyFill="1" applyAlignment="1">
      <alignment wrapText="1"/>
    </xf>
    <xf numFmtId="3" fontId="6" fillId="42" borderId="0" xfId="0" applyNumberFormat="1" applyFont="1" applyFill="1" applyBorder="1" applyAlignment="1">
      <alignment/>
    </xf>
    <xf numFmtId="3" fontId="4" fillId="42" borderId="0" xfId="0" applyNumberFormat="1" applyFont="1" applyFill="1" applyAlignment="1">
      <alignment vertical="center" wrapText="1"/>
    </xf>
    <xf numFmtId="3" fontId="4" fillId="43" borderId="0" xfId="0" applyNumberFormat="1" applyFont="1" applyFill="1" applyAlignment="1">
      <alignment wrapText="1"/>
    </xf>
    <xf numFmtId="3" fontId="5" fillId="44" borderId="0" xfId="0" applyNumberFormat="1" applyFont="1" applyFill="1" applyAlignment="1">
      <alignment/>
    </xf>
    <xf numFmtId="3" fontId="4" fillId="43" borderId="0" xfId="0" applyNumberFormat="1" applyFont="1" applyFill="1" applyAlignment="1">
      <alignment/>
    </xf>
    <xf numFmtId="3" fontId="60" fillId="4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3" fontId="4" fillId="45" borderId="0" xfId="0" applyNumberFormat="1" applyFont="1" applyFill="1" applyAlignment="1">
      <alignment wrapText="1"/>
    </xf>
    <xf numFmtId="3" fontId="6" fillId="43" borderId="0" xfId="0" applyNumberFormat="1" applyFont="1" applyFill="1" applyAlignment="1">
      <alignment wrapText="1"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2" fillId="43" borderId="0" xfId="0" applyFont="1" applyFill="1" applyAlignment="1">
      <alignment wrapText="1"/>
    </xf>
    <xf numFmtId="0" fontId="0" fillId="43" borderId="0" xfId="0" applyFont="1" applyFill="1" applyAlignment="1">
      <alignment wrapText="1"/>
    </xf>
    <xf numFmtId="0" fontId="0" fillId="43" borderId="0" xfId="0" applyFill="1" applyAlignment="1">
      <alignment wrapText="1"/>
    </xf>
    <xf numFmtId="0" fontId="10" fillId="0" borderId="0" xfId="0" applyFont="1" applyAlignment="1">
      <alignment/>
    </xf>
    <xf numFmtId="0" fontId="6" fillId="43" borderId="0" xfId="0" applyFont="1" applyFill="1" applyAlignment="1">
      <alignment/>
    </xf>
    <xf numFmtId="3" fontId="4" fillId="46" borderId="0" xfId="0" applyNumberFormat="1" applyFont="1" applyFill="1" applyAlignment="1">
      <alignment wrapText="1"/>
    </xf>
    <xf numFmtId="3" fontId="5" fillId="47" borderId="0" xfId="0" applyNumberFormat="1" applyFont="1" applyFill="1" applyAlignment="1">
      <alignment/>
    </xf>
    <xf numFmtId="3" fontId="60" fillId="48" borderId="0" xfId="0" applyNumberFormat="1" applyFont="1" applyFill="1" applyAlignment="1">
      <alignment/>
    </xf>
    <xf numFmtId="3" fontId="60" fillId="47" borderId="0" xfId="0" applyNumberFormat="1" applyFont="1" applyFill="1" applyAlignment="1">
      <alignment/>
    </xf>
    <xf numFmtId="3" fontId="4" fillId="49" borderId="0" xfId="0" applyNumberFormat="1" applyFont="1" applyFill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3" fontId="61" fillId="37" borderId="0" xfId="0" applyNumberFormat="1" applyFont="1" applyFill="1" applyAlignment="1">
      <alignment/>
    </xf>
    <xf numFmtId="3" fontId="4" fillId="50" borderId="0" xfId="0" applyNumberFormat="1" applyFont="1" applyFill="1" applyAlignment="1">
      <alignment vertical="center" wrapText="1"/>
    </xf>
    <xf numFmtId="0" fontId="61" fillId="34" borderId="0" xfId="0" applyFont="1" applyFill="1" applyAlignment="1">
      <alignment/>
    </xf>
    <xf numFmtId="0" fontId="61" fillId="34" borderId="0" xfId="0" applyFont="1" applyFill="1" applyBorder="1" applyAlignment="1">
      <alignment/>
    </xf>
    <xf numFmtId="3" fontId="62" fillId="34" borderId="0" xfId="0" applyNumberFormat="1" applyFont="1" applyFill="1" applyBorder="1" applyAlignment="1">
      <alignment/>
    </xf>
    <xf numFmtId="0" fontId="4" fillId="45" borderId="0" xfId="0" applyFont="1" applyFill="1" applyAlignment="1">
      <alignment/>
    </xf>
    <xf numFmtId="0" fontId="6" fillId="45" borderId="0" xfId="0" applyFont="1" applyFill="1" applyAlignment="1">
      <alignment horizontal="center"/>
    </xf>
    <xf numFmtId="0" fontId="0" fillId="45" borderId="0" xfId="0" applyFill="1" applyAlignment="1">
      <alignment/>
    </xf>
    <xf numFmtId="175" fontId="4" fillId="35" borderId="0" xfId="59" applyNumberFormat="1" applyFont="1" applyFill="1" applyAlignment="1">
      <alignment horizontal="right" wrapText="1"/>
    </xf>
    <xf numFmtId="3" fontId="60" fillId="36" borderId="0" xfId="0" applyNumberFormat="1" applyFont="1" applyFill="1" applyAlignment="1">
      <alignment/>
    </xf>
    <xf numFmtId="3" fontId="60" fillId="37" borderId="0" xfId="0" applyNumberFormat="1" applyFont="1" applyFill="1" applyAlignment="1">
      <alignment/>
    </xf>
    <xf numFmtId="3" fontId="60" fillId="38" borderId="0" xfId="0" applyNumberFormat="1" applyFont="1" applyFill="1" applyAlignment="1">
      <alignment/>
    </xf>
    <xf numFmtId="3" fontId="60" fillId="33" borderId="0" xfId="0" applyNumberFormat="1" applyFont="1" applyFill="1" applyAlignment="1">
      <alignment/>
    </xf>
    <xf numFmtId="3" fontId="6" fillId="39" borderId="10" xfId="0" applyNumberFormat="1" applyFont="1" applyFill="1" applyBorder="1" applyAlignment="1">
      <alignment/>
    </xf>
    <xf numFmtId="3" fontId="6" fillId="50" borderId="10" xfId="0" applyNumberFormat="1" applyFont="1" applyFill="1" applyBorder="1" applyAlignment="1">
      <alignment/>
    </xf>
    <xf numFmtId="3" fontId="4" fillId="33" borderId="0" xfId="0" applyNumberFormat="1" applyFont="1" applyFill="1" applyAlignment="1">
      <alignment wrapText="1"/>
    </xf>
    <xf numFmtId="3" fontId="60" fillId="33" borderId="0" xfId="0" applyNumberFormat="1" applyFont="1" applyFill="1" applyAlignment="1">
      <alignment wrapText="1"/>
    </xf>
    <xf numFmtId="0" fontId="60" fillId="37" borderId="0" xfId="0" applyFont="1" applyFill="1" applyAlignment="1">
      <alignment/>
    </xf>
    <xf numFmtId="3" fontId="60" fillId="33" borderId="0" xfId="0" applyNumberFormat="1" applyFont="1" applyFill="1" applyAlignment="1">
      <alignment vertical="top" wrapText="1"/>
    </xf>
    <xf numFmtId="3" fontId="60" fillId="38" borderId="0" xfId="0" applyNumberFormat="1" applyFont="1" applyFill="1" applyAlignment="1">
      <alignment vertical="top"/>
    </xf>
    <xf numFmtId="3" fontId="60" fillId="33" borderId="0" xfId="0" applyNumberFormat="1" applyFont="1" applyFill="1" applyAlignment="1">
      <alignment vertical="top"/>
    </xf>
    <xf numFmtId="3" fontId="6" fillId="33" borderId="0" xfId="0" applyNumberFormat="1" applyFont="1" applyFill="1" applyAlignment="1">
      <alignment wrapText="1"/>
    </xf>
    <xf numFmtId="3" fontId="60" fillId="37" borderId="0" xfId="0" applyNumberFormat="1" applyFont="1" applyFill="1" applyAlignment="1">
      <alignment vertical="top"/>
    </xf>
    <xf numFmtId="175" fontId="60" fillId="33" borderId="0" xfId="0" applyNumberFormat="1" applyFont="1" applyFill="1" applyAlignment="1">
      <alignment/>
    </xf>
    <xf numFmtId="175" fontId="60" fillId="33" borderId="0" xfId="59" applyNumberFormat="1" applyFont="1" applyFill="1" applyAlignment="1">
      <alignment/>
    </xf>
    <xf numFmtId="3" fontId="60" fillId="37" borderId="0" xfId="0" applyNumberFormat="1" applyFont="1" applyFill="1" applyBorder="1" applyAlignment="1">
      <alignment/>
    </xf>
    <xf numFmtId="3" fontId="60" fillId="37" borderId="0" xfId="0" applyNumberFormat="1" applyFont="1" applyFill="1" applyAlignment="1">
      <alignment vertical="center"/>
    </xf>
    <xf numFmtId="3" fontId="60" fillId="37" borderId="0" xfId="0" applyNumberFormat="1" applyFont="1" applyFill="1" applyBorder="1" applyAlignment="1">
      <alignment vertical="center"/>
    </xf>
    <xf numFmtId="49" fontId="60" fillId="33" borderId="0" xfId="0" applyNumberFormat="1" applyFont="1" applyFill="1" applyAlignment="1">
      <alignment/>
    </xf>
    <xf numFmtId="0" fontId="63" fillId="33" borderId="0" xfId="0" applyFont="1" applyFill="1" applyAlignment="1">
      <alignment horizontal="left"/>
    </xf>
    <xf numFmtId="49" fontId="60" fillId="33" borderId="0" xfId="0" applyNumberFormat="1" applyFont="1" applyFill="1" applyAlignment="1">
      <alignment wrapText="1"/>
    </xf>
    <xf numFmtId="0" fontId="60" fillId="33" borderId="0" xfId="0" applyFont="1" applyFill="1" applyAlignment="1">
      <alignment/>
    </xf>
    <xf numFmtId="3" fontId="8" fillId="34" borderId="0" xfId="0" applyNumberFormat="1" applyFont="1" applyFill="1" applyAlignment="1">
      <alignment wrapText="1"/>
    </xf>
    <xf numFmtId="3" fontId="60" fillId="48" borderId="0" xfId="0" applyNumberFormat="1" applyFont="1" applyFill="1" applyBorder="1" applyAlignment="1">
      <alignment vertical="center"/>
    </xf>
    <xf numFmtId="49" fontId="5" fillId="44" borderId="0" xfId="0" applyNumberFormat="1" applyFont="1" applyFill="1" applyAlignment="1">
      <alignment/>
    </xf>
    <xf numFmtId="0" fontId="63" fillId="44" borderId="0" xfId="0" applyFont="1" applyFill="1" applyAlignment="1">
      <alignment horizontal="left" wrapText="1"/>
    </xf>
    <xf numFmtId="49" fontId="60" fillId="44" borderId="0" xfId="0" applyNumberFormat="1" applyFont="1" applyFill="1" applyAlignment="1">
      <alignment wrapText="1"/>
    </xf>
    <xf numFmtId="0" fontId="60" fillId="44" borderId="0" xfId="0" applyFont="1" applyFill="1" applyAlignment="1">
      <alignment horizontal="left" wrapText="1"/>
    </xf>
    <xf numFmtId="0" fontId="60" fillId="44" borderId="0" xfId="0" applyFont="1" applyFill="1" applyAlignment="1">
      <alignment wrapText="1"/>
    </xf>
    <xf numFmtId="3" fontId="60" fillId="44" borderId="0" xfId="0" applyNumberFormat="1" applyFont="1" applyFill="1" applyAlignment="1">
      <alignment wrapText="1"/>
    </xf>
    <xf numFmtId="49" fontId="5" fillId="48" borderId="0" xfId="0" applyNumberFormat="1" applyFont="1" applyFill="1" applyAlignment="1">
      <alignment wrapText="1"/>
    </xf>
    <xf numFmtId="0" fontId="64" fillId="44" borderId="0" xfId="0" applyFont="1" applyFill="1" applyAlignment="1">
      <alignment wrapText="1"/>
    </xf>
    <xf numFmtId="0" fontId="64" fillId="43" borderId="0" xfId="0" applyFont="1" applyFill="1" applyAlignment="1">
      <alignment wrapText="1"/>
    </xf>
    <xf numFmtId="0" fontId="4" fillId="43" borderId="0" xfId="0" applyFont="1" applyFill="1" applyBorder="1" applyAlignment="1">
      <alignment/>
    </xf>
    <xf numFmtId="0" fontId="9" fillId="0" borderId="0" xfId="0" applyFont="1" applyAlignment="1">
      <alignment/>
    </xf>
    <xf numFmtId="3" fontId="4" fillId="45" borderId="0" xfId="0" applyNumberFormat="1" applyFont="1" applyFill="1" applyAlignment="1">
      <alignment vertical="top" wrapText="1"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vertical="top" wrapText="1"/>
    </xf>
    <xf numFmtId="49" fontId="5" fillId="33" borderId="0" xfId="0" applyNumberFormat="1" applyFont="1" applyFill="1" applyAlignment="1">
      <alignment/>
    </xf>
    <xf numFmtId="0" fontId="65" fillId="0" borderId="0" xfId="0" applyFont="1" applyAlignment="1">
      <alignment wrapText="1"/>
    </xf>
    <xf numFmtId="49" fontId="6" fillId="44" borderId="0" xfId="0" applyNumberFormat="1" applyFont="1" applyFill="1" applyAlignment="1">
      <alignment wrapText="1"/>
    </xf>
    <xf numFmtId="0" fontId="6" fillId="44" borderId="0" xfId="0" applyFont="1" applyFill="1" applyAlignment="1">
      <alignment horizontal="left" wrapText="1"/>
    </xf>
    <xf numFmtId="3" fontId="6" fillId="44" borderId="0" xfId="0" applyNumberFormat="1" applyFont="1" applyFill="1" applyAlignment="1">
      <alignment wrapText="1"/>
    </xf>
    <xf numFmtId="3" fontId="4" fillId="45" borderId="0" xfId="0" applyNumberFormat="1" applyFont="1" applyFill="1" applyAlignment="1">
      <alignment wrapText="1"/>
    </xf>
    <xf numFmtId="3" fontId="4" fillId="42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9" fillId="34" borderId="0" xfId="0" applyFont="1" applyFill="1" applyAlignment="1">
      <alignment wrapText="1"/>
    </xf>
    <xf numFmtId="3" fontId="6" fillId="45" borderId="0" xfId="0" applyNumberFormat="1" applyFont="1" applyFill="1" applyAlignment="1">
      <alignment wrapText="1"/>
    </xf>
    <xf numFmtId="3" fontId="6" fillId="43" borderId="0" xfId="0" applyNumberFormat="1" applyFont="1" applyFill="1" applyAlignment="1">
      <alignment/>
    </xf>
    <xf numFmtId="0" fontId="66" fillId="43" borderId="0" xfId="0" applyFont="1" applyFill="1" applyAlignment="1">
      <alignment wrapText="1"/>
    </xf>
    <xf numFmtId="49" fontId="6" fillId="34" borderId="0" xfId="0" applyNumberFormat="1" applyFont="1" applyFill="1" applyAlignment="1">
      <alignment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3" fontId="6" fillId="35" borderId="0" xfId="0" applyNumberFormat="1" applyFont="1" applyFill="1" applyAlignment="1">
      <alignment vertical="top" wrapText="1"/>
    </xf>
    <xf numFmtId="3" fontId="6" fillId="45" borderId="0" xfId="0" applyNumberFormat="1" applyFont="1" applyFill="1" applyAlignment="1">
      <alignment vertical="top" wrapText="1"/>
    </xf>
    <xf numFmtId="49" fontId="11" fillId="0" borderId="0" xfId="0" applyNumberFormat="1" applyFont="1" applyAlignment="1">
      <alignment/>
    </xf>
    <xf numFmtId="3" fontId="6" fillId="35" borderId="0" xfId="59" applyNumberFormat="1" applyFont="1" applyFill="1" applyAlignment="1">
      <alignment horizontal="right" vertical="center" wrapText="1"/>
    </xf>
    <xf numFmtId="3" fontId="6" fillId="35" borderId="0" xfId="59" applyNumberFormat="1" applyFont="1" applyFill="1" applyAlignment="1">
      <alignment horizontal="right" vertical="center"/>
    </xf>
    <xf numFmtId="3" fontId="9" fillId="45" borderId="0" xfId="0" applyNumberFormat="1" applyFont="1" applyFill="1" applyAlignment="1">
      <alignment wrapText="1"/>
    </xf>
    <xf numFmtId="49" fontId="6" fillId="45" borderId="0" xfId="0" applyNumberFormat="1" applyFont="1" applyFill="1" applyAlignment="1">
      <alignment/>
    </xf>
    <xf numFmtId="0" fontId="4" fillId="45" borderId="0" xfId="0" applyFont="1" applyFill="1" applyAlignment="1">
      <alignment horizontal="center" vertical="center"/>
    </xf>
    <xf numFmtId="49" fontId="60" fillId="48" borderId="0" xfId="0" applyNumberFormat="1" applyFont="1" applyFill="1" applyAlignment="1">
      <alignment/>
    </xf>
    <xf numFmtId="0" fontId="60" fillId="48" borderId="0" xfId="0" applyFont="1" applyFill="1" applyAlignment="1">
      <alignment/>
    </xf>
    <xf numFmtId="187" fontId="67" fillId="48" borderId="0" xfId="0" applyNumberFormat="1" applyFont="1" applyFill="1" applyAlignment="1">
      <alignment/>
    </xf>
    <xf numFmtId="49" fontId="63" fillId="44" borderId="0" xfId="0" applyNumberFormat="1" applyFont="1" applyFill="1" applyAlignment="1">
      <alignment/>
    </xf>
    <xf numFmtId="0" fontId="60" fillId="44" borderId="0" xfId="0" applyFont="1" applyFill="1" applyAlignment="1">
      <alignment/>
    </xf>
    <xf numFmtId="187" fontId="60" fillId="44" borderId="0" xfId="0" applyNumberFormat="1" applyFont="1" applyFill="1" applyAlignment="1">
      <alignment/>
    </xf>
    <xf numFmtId="0" fontId="63" fillId="44" borderId="0" xfId="0" applyFont="1" applyFill="1" applyAlignment="1">
      <alignment/>
    </xf>
    <xf numFmtId="3" fontId="63" fillId="44" borderId="0" xfId="0" applyNumberFormat="1" applyFont="1" applyFill="1" applyAlignment="1">
      <alignment/>
    </xf>
    <xf numFmtId="187" fontId="63" fillId="44" borderId="0" xfId="0" applyNumberFormat="1" applyFont="1" applyFill="1" applyAlignment="1">
      <alignment/>
    </xf>
    <xf numFmtId="0" fontId="63" fillId="44" borderId="0" xfId="0" applyFont="1" applyFill="1" applyAlignment="1">
      <alignment horizontal="center"/>
    </xf>
    <xf numFmtId="49" fontId="63" fillId="49" borderId="0" xfId="0" applyNumberFormat="1" applyFont="1" applyFill="1" applyAlignment="1">
      <alignment/>
    </xf>
    <xf numFmtId="0" fontId="63" fillId="49" borderId="0" xfId="0" applyFont="1" applyFill="1" applyAlignment="1">
      <alignment horizontal="center"/>
    </xf>
    <xf numFmtId="0" fontId="60" fillId="49" borderId="0" xfId="0" applyFont="1" applyFill="1" applyAlignment="1">
      <alignment/>
    </xf>
    <xf numFmtId="0" fontId="68" fillId="49" borderId="0" xfId="0" applyFont="1" applyFill="1" applyAlignment="1">
      <alignment horizontal="center"/>
    </xf>
    <xf numFmtId="3" fontId="60" fillId="49" borderId="0" xfId="0" applyNumberFormat="1" applyFont="1" applyFill="1" applyAlignment="1">
      <alignment/>
    </xf>
    <xf numFmtId="0" fontId="7" fillId="44" borderId="0" xfId="0" applyFont="1" applyFill="1" applyAlignment="1">
      <alignment horizontal="left"/>
    </xf>
    <xf numFmtId="3" fontId="6" fillId="43" borderId="0" xfId="0" applyNumberFormat="1" applyFont="1" applyFill="1" applyAlignment="1">
      <alignment horizontal="center" vertical="center"/>
    </xf>
    <xf numFmtId="3" fontId="6" fillId="43" borderId="0" xfId="0" applyNumberFormat="1" applyFont="1" applyFill="1" applyAlignment="1">
      <alignment vertical="top"/>
    </xf>
    <xf numFmtId="3" fontId="6" fillId="43" borderId="0" xfId="0" applyNumberFormat="1" applyFont="1" applyFill="1" applyAlignment="1">
      <alignment horizontal="center" vertical="top"/>
    </xf>
    <xf numFmtId="0" fontId="6" fillId="35" borderId="0" xfId="0" applyFont="1" applyFill="1" applyAlignment="1" quotePrefix="1">
      <alignment horizontal="center"/>
    </xf>
    <xf numFmtId="3" fontId="6" fillId="43" borderId="0" xfId="0" applyNumberFormat="1" applyFont="1" applyFill="1" applyAlignment="1">
      <alignment/>
    </xf>
    <xf numFmtId="0" fontId="4" fillId="45" borderId="0" xfId="0" applyFont="1" applyFill="1" applyAlignment="1">
      <alignment horizontal="center" vertical="center" wrapText="1"/>
    </xf>
    <xf numFmtId="3" fontId="61" fillId="34" borderId="0" xfId="0" applyNumberFormat="1" applyFont="1" applyFill="1" applyBorder="1" applyAlignment="1">
      <alignment/>
    </xf>
    <xf numFmtId="3" fontId="61" fillId="35" borderId="0" xfId="0" applyNumberFormat="1" applyFont="1" applyFill="1" applyBorder="1" applyAlignment="1" quotePrefix="1">
      <alignment horizontal="center"/>
    </xf>
    <xf numFmtId="3" fontId="61" fillId="36" borderId="0" xfId="0" applyNumberFormat="1" applyFont="1" applyFill="1" applyBorder="1" applyAlignment="1">
      <alignment/>
    </xf>
    <xf numFmtId="3" fontId="62" fillId="36" borderId="0" xfId="0" applyNumberFormat="1" applyFont="1" applyFill="1" applyBorder="1" applyAlignment="1">
      <alignment/>
    </xf>
    <xf numFmtId="0" fontId="61" fillId="36" borderId="0" xfId="0" applyFont="1" applyFill="1" applyBorder="1" applyAlignment="1">
      <alignment/>
    </xf>
    <xf numFmtId="3" fontId="62" fillId="41" borderId="0" xfId="0" applyNumberFormat="1" applyFont="1" applyFill="1" applyBorder="1" applyAlignment="1">
      <alignment/>
    </xf>
    <xf numFmtId="3" fontId="62" fillId="34" borderId="0" xfId="0" applyNumberFormat="1" applyFont="1" applyFill="1" applyBorder="1" applyAlignment="1">
      <alignment wrapText="1"/>
    </xf>
    <xf numFmtId="3" fontId="61" fillId="34" borderId="0" xfId="0" applyNumberFormat="1" applyFont="1" applyFill="1" applyBorder="1" applyAlignment="1">
      <alignment wrapText="1"/>
    </xf>
    <xf numFmtId="0" fontId="61" fillId="35" borderId="0" xfId="0" applyFont="1" applyFill="1" applyAlignment="1" quotePrefix="1">
      <alignment horizontal="center"/>
    </xf>
    <xf numFmtId="3" fontId="61" fillId="33" borderId="0" xfId="0" applyNumberFormat="1" applyFont="1" applyFill="1" applyAlignment="1">
      <alignment/>
    </xf>
    <xf numFmtId="175" fontId="62" fillId="34" borderId="0" xfId="59" applyNumberFormat="1" applyFont="1" applyFill="1" applyAlignment="1">
      <alignment/>
    </xf>
    <xf numFmtId="3" fontId="61" fillId="34" borderId="0" xfId="0" applyNumberFormat="1" applyFont="1" applyFill="1" applyAlignment="1">
      <alignment/>
    </xf>
    <xf numFmtId="3" fontId="69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70" fillId="35" borderId="0" xfId="0" applyFont="1" applyFill="1" applyAlignment="1">
      <alignment/>
    </xf>
    <xf numFmtId="3" fontId="71" fillId="41" borderId="0" xfId="0" applyNumberFormat="1" applyFont="1" applyFill="1" applyBorder="1" applyAlignment="1">
      <alignment wrapText="1"/>
    </xf>
    <xf numFmtId="3" fontId="71" fillId="34" borderId="0" xfId="0" applyNumberFormat="1" applyFont="1" applyFill="1" applyAlignment="1">
      <alignment wrapText="1"/>
    </xf>
    <xf numFmtId="0" fontId="4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3" fontId="6" fillId="5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5" fillId="48" borderId="13" xfId="0" applyNumberFormat="1" applyFont="1" applyFill="1" applyBorder="1" applyAlignment="1">
      <alignment/>
    </xf>
    <xf numFmtId="3" fontId="5" fillId="44" borderId="13" xfId="0" applyNumberFormat="1" applyFont="1" applyFill="1" applyBorder="1" applyAlignment="1">
      <alignment/>
    </xf>
    <xf numFmtId="3" fontId="5" fillId="49" borderId="13" xfId="0" applyNumberFormat="1" applyFont="1" applyFill="1" applyBorder="1" applyAlignment="1">
      <alignment/>
    </xf>
    <xf numFmtId="3" fontId="4" fillId="42" borderId="0" xfId="0" applyNumberFormat="1" applyFont="1" applyFill="1" applyAlignment="1">
      <alignment/>
    </xf>
    <xf numFmtId="0" fontId="6" fillId="0" borderId="0" xfId="0" applyFont="1" applyAlignment="1">
      <alignment horizontal="left" vertical="center" wrapText="1"/>
    </xf>
    <xf numFmtId="3" fontId="6" fillId="50" borderId="0" xfId="0" applyNumberFormat="1" applyFont="1" applyFill="1" applyAlignment="1">
      <alignment vertical="center" wrapText="1"/>
    </xf>
    <xf numFmtId="49" fontId="17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3" fontId="6" fillId="0" borderId="0" xfId="59" applyNumberFormat="1" applyFont="1" applyFill="1" applyAlignment="1">
      <alignment horizontal="right" vertical="center" wrapText="1"/>
    </xf>
    <xf numFmtId="3" fontId="62" fillId="0" borderId="0" xfId="59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0" fillId="44" borderId="0" xfId="0" applyFont="1" applyFill="1" applyAlignment="1">
      <alignment horizontal="left" vertical="top" wrapText="1"/>
    </xf>
    <xf numFmtId="3" fontId="60" fillId="44" borderId="0" xfId="0" applyNumberFormat="1" applyFont="1" applyFill="1" applyAlignment="1">
      <alignment vertical="top" wrapText="1"/>
    </xf>
    <xf numFmtId="49" fontId="60" fillId="44" borderId="0" xfId="0" applyNumberFormat="1" applyFont="1" applyFill="1" applyAlignment="1">
      <alignment vertical="top" wrapText="1"/>
    </xf>
    <xf numFmtId="3" fontId="60" fillId="44" borderId="0" xfId="0" applyNumberFormat="1" applyFont="1" applyFill="1" applyAlignment="1">
      <alignment horizontal="center" vertical="top"/>
    </xf>
    <xf numFmtId="3" fontId="6" fillId="44" borderId="0" xfId="0" applyNumberFormat="1" applyFont="1" applyFill="1" applyAlignment="1">
      <alignment/>
    </xf>
    <xf numFmtId="3" fontId="63" fillId="44" borderId="0" xfId="0" applyNumberFormat="1" applyFont="1" applyFill="1" applyAlignment="1">
      <alignment wrapText="1"/>
    </xf>
    <xf numFmtId="0" fontId="5" fillId="37" borderId="0" xfId="0" applyFont="1" applyFill="1" applyAlignment="1">
      <alignment horizontal="left"/>
    </xf>
    <xf numFmtId="0" fontId="5" fillId="38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 vertical="top" wrapText="1"/>
    </xf>
    <xf numFmtId="0" fontId="5" fillId="38" borderId="0" xfId="0" applyFont="1" applyFill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9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B337" sqref="B337"/>
    </sheetView>
  </sheetViews>
  <sheetFormatPr defaultColWidth="9.140625" defaultRowHeight="12.75"/>
  <cols>
    <col min="1" max="1" width="10.7109375" style="93" bestFit="1" customWidth="1"/>
    <col min="2" max="2" width="6.7109375" style="111" customWidth="1"/>
    <col min="3" max="3" width="6.7109375" style="0" customWidth="1"/>
    <col min="4" max="4" width="10.140625" style="0" customWidth="1"/>
    <col min="5" max="5" width="33.7109375" style="0" customWidth="1"/>
    <col min="6" max="6" width="9.7109375" style="85" customWidth="1"/>
    <col min="7" max="7" width="9.7109375" style="343" customWidth="1"/>
    <col min="8" max="8" width="10.57421875" style="0" hidden="1" customWidth="1"/>
    <col min="9" max="9" width="10.140625" style="0" hidden="1" customWidth="1"/>
    <col min="10" max="10" width="4.7109375" style="220" customWidth="1"/>
  </cols>
  <sheetData>
    <row r="1" spans="1:10" s="1" customFormat="1" ht="12.75">
      <c r="A1" s="93"/>
      <c r="B1" s="111"/>
      <c r="F1" s="86"/>
      <c r="G1" s="235"/>
      <c r="H1" s="17"/>
      <c r="I1" s="17"/>
      <c r="J1" s="220"/>
    </row>
    <row r="2" spans="1:10" s="1" customFormat="1" ht="12.75">
      <c r="A2" s="93"/>
      <c r="B2" s="17"/>
      <c r="C2" s="17"/>
      <c r="D2" s="17"/>
      <c r="E2" s="17"/>
      <c r="F2" s="86"/>
      <c r="G2" s="235"/>
      <c r="H2" s="17"/>
      <c r="I2" s="17"/>
      <c r="J2" s="220"/>
    </row>
    <row r="3" spans="1:10" s="1" customFormat="1" ht="15">
      <c r="A3" s="380"/>
      <c r="B3" s="381" t="s">
        <v>327</v>
      </c>
      <c r="C3" s="382"/>
      <c r="D3" s="17"/>
      <c r="E3" s="17"/>
      <c r="F3" s="86"/>
      <c r="G3" s="235"/>
      <c r="H3" s="17"/>
      <c r="I3" s="17"/>
      <c r="J3" s="220"/>
    </row>
    <row r="4" spans="1:10" s="1" customFormat="1" ht="12.75">
      <c r="A4" s="93"/>
      <c r="B4" s="111"/>
      <c r="D4" s="17"/>
      <c r="E4" s="17"/>
      <c r="F4" s="86"/>
      <c r="G4" s="235"/>
      <c r="H4" s="17"/>
      <c r="I4" s="17"/>
      <c r="J4" s="220"/>
    </row>
    <row r="5" spans="1:10" s="1" customFormat="1" ht="15.75">
      <c r="A5" s="93"/>
      <c r="B5" s="224" t="s">
        <v>381</v>
      </c>
      <c r="D5" s="17"/>
      <c r="E5" s="17"/>
      <c r="F5" s="86"/>
      <c r="G5" s="235"/>
      <c r="H5" s="17"/>
      <c r="I5" s="17"/>
      <c r="J5" s="220"/>
    </row>
    <row r="6" spans="1:10" s="1" customFormat="1" ht="15.75">
      <c r="A6" s="93"/>
      <c r="B6" s="224" t="s">
        <v>382</v>
      </c>
      <c r="D6" s="17"/>
      <c r="F6" s="86"/>
      <c r="G6" s="235"/>
      <c r="H6" s="17"/>
      <c r="I6" s="17"/>
      <c r="J6" s="220"/>
    </row>
    <row r="7" spans="1:10" s="1" customFormat="1" ht="15.75">
      <c r="A7" s="93"/>
      <c r="B7" s="51" t="s">
        <v>359</v>
      </c>
      <c r="D7" s="17"/>
      <c r="F7" s="86"/>
      <c r="G7" s="235"/>
      <c r="H7" s="17"/>
      <c r="I7" s="17"/>
      <c r="J7" s="220"/>
    </row>
    <row r="8" spans="1:10" s="1" customFormat="1" ht="15.75">
      <c r="A8" s="93"/>
      <c r="B8" s="51"/>
      <c r="D8" s="17"/>
      <c r="F8" s="86"/>
      <c r="G8" s="235"/>
      <c r="H8" s="17"/>
      <c r="I8" s="17"/>
      <c r="J8" s="220"/>
    </row>
    <row r="9" spans="1:10" s="1" customFormat="1" ht="15.75">
      <c r="A9" s="93"/>
      <c r="B9" s="51" t="s">
        <v>360</v>
      </c>
      <c r="D9" s="17"/>
      <c r="F9" s="86"/>
      <c r="G9" s="235"/>
      <c r="H9" s="17"/>
      <c r="I9" s="17"/>
      <c r="J9" s="220"/>
    </row>
    <row r="10" spans="1:13" s="1" customFormat="1" ht="15.75">
      <c r="A10" s="93"/>
      <c r="B10" s="51"/>
      <c r="D10" s="17"/>
      <c r="F10" s="17"/>
      <c r="G10" s="231"/>
      <c r="H10" s="86"/>
      <c r="I10" s="17"/>
      <c r="J10" s="220"/>
      <c r="K10" s="17"/>
      <c r="L10" s="17"/>
      <c r="M10" s="17"/>
    </row>
    <row r="11" spans="1:12" ht="22.5">
      <c r="A11" s="304" t="s">
        <v>344</v>
      </c>
      <c r="B11" s="238"/>
      <c r="C11" s="238"/>
      <c r="D11" s="238"/>
      <c r="E11" s="238" t="s">
        <v>345</v>
      </c>
      <c r="F11" s="327" t="s">
        <v>379</v>
      </c>
      <c r="G11" s="327" t="s">
        <v>380</v>
      </c>
      <c r="H11" s="305"/>
      <c r="I11" s="305"/>
      <c r="J11" s="238" t="s">
        <v>373</v>
      </c>
      <c r="K11" s="1"/>
      <c r="L11" s="17"/>
    </row>
    <row r="12" spans="1:12" ht="12.75">
      <c r="A12" s="306" t="s">
        <v>346</v>
      </c>
      <c r="B12" s="307"/>
      <c r="C12" s="308">
        <v>1</v>
      </c>
      <c r="D12" s="307"/>
      <c r="E12" s="307" t="s">
        <v>347</v>
      </c>
      <c r="F12" s="228">
        <f>F13</f>
        <v>363615</v>
      </c>
      <c r="G12" s="228">
        <f>G13</f>
        <v>383615</v>
      </c>
      <c r="H12" s="228"/>
      <c r="I12" s="228"/>
      <c r="J12" s="374">
        <f>+G12/F12*100</f>
        <v>105.50032314398472</v>
      </c>
      <c r="L12" s="17"/>
    </row>
    <row r="13" spans="1:12" ht="12.75">
      <c r="A13" s="309" t="s">
        <v>348</v>
      </c>
      <c r="B13" s="310"/>
      <c r="C13" s="311"/>
      <c r="D13" s="310"/>
      <c r="E13" s="312" t="s">
        <v>349</v>
      </c>
      <c r="F13" s="313">
        <v>363615</v>
      </c>
      <c r="G13" s="215">
        <f>G29</f>
        <v>383615</v>
      </c>
      <c r="H13" s="313"/>
      <c r="I13" s="313"/>
      <c r="J13" s="375">
        <f aca="true" t="shared" si="0" ref="J13:J23">+G13/F13*100</f>
        <v>105.50032314398472</v>
      </c>
      <c r="L13" s="17"/>
    </row>
    <row r="14" spans="1:12" ht="12.75">
      <c r="A14" s="306" t="s">
        <v>346</v>
      </c>
      <c r="B14" s="307"/>
      <c r="C14" s="308">
        <v>2</v>
      </c>
      <c r="D14" s="307"/>
      <c r="E14" s="307" t="s">
        <v>350</v>
      </c>
      <c r="F14" s="228">
        <f>SUM(F15:F22)</f>
        <v>6925188</v>
      </c>
      <c r="G14" s="228">
        <f>SUM(G15:G22)</f>
        <v>7485188</v>
      </c>
      <c r="H14" s="228"/>
      <c r="I14" s="228"/>
      <c r="J14" s="374">
        <f t="shared" si="0"/>
        <v>108.08642306894774</v>
      </c>
      <c r="L14" s="17"/>
    </row>
    <row r="15" spans="1:12" ht="12.75">
      <c r="A15" s="309" t="s">
        <v>348</v>
      </c>
      <c r="B15" s="310"/>
      <c r="C15" s="314">
        <v>1</v>
      </c>
      <c r="D15" s="310"/>
      <c r="E15" s="312" t="s">
        <v>351</v>
      </c>
      <c r="F15" s="313">
        <v>1864394</v>
      </c>
      <c r="G15" s="215">
        <v>2169394</v>
      </c>
      <c r="H15" s="215"/>
      <c r="I15" s="215"/>
      <c r="J15" s="375">
        <f t="shared" si="0"/>
        <v>116.35920304399177</v>
      </c>
      <c r="L15" s="17"/>
    </row>
    <row r="16" spans="1:12" ht="12.75">
      <c r="A16" s="309" t="s">
        <v>348</v>
      </c>
      <c r="B16" s="310"/>
      <c r="C16" s="314">
        <v>2</v>
      </c>
      <c r="D16" s="310"/>
      <c r="E16" s="312" t="s">
        <v>352</v>
      </c>
      <c r="F16" s="313">
        <v>247500</v>
      </c>
      <c r="G16" s="215">
        <v>247500</v>
      </c>
      <c r="H16" s="215"/>
      <c r="I16" s="215"/>
      <c r="J16" s="375">
        <f t="shared" si="0"/>
        <v>100</v>
      </c>
      <c r="L16" s="17"/>
    </row>
    <row r="17" spans="1:12" ht="12.75">
      <c r="A17" s="309" t="s">
        <v>348</v>
      </c>
      <c r="B17" s="310"/>
      <c r="C17" s="314">
        <v>3</v>
      </c>
      <c r="D17" s="310"/>
      <c r="E17" s="312" t="s">
        <v>353</v>
      </c>
      <c r="F17" s="313">
        <v>78000</v>
      </c>
      <c r="G17" s="215">
        <v>78000</v>
      </c>
      <c r="H17" s="215"/>
      <c r="I17" s="215"/>
      <c r="J17" s="375">
        <f t="shared" si="0"/>
        <v>100</v>
      </c>
      <c r="L17" s="17"/>
    </row>
    <row r="18" spans="1:12" ht="31.5" customHeight="1">
      <c r="A18" s="309" t="s">
        <v>348</v>
      </c>
      <c r="B18" s="310"/>
      <c r="C18" s="314">
        <v>4</v>
      </c>
      <c r="D18" s="310"/>
      <c r="E18" s="312" t="s">
        <v>354</v>
      </c>
      <c r="F18" s="313">
        <v>3771794</v>
      </c>
      <c r="G18" s="215">
        <v>3981794</v>
      </c>
      <c r="H18" s="215"/>
      <c r="I18" s="215"/>
      <c r="J18" s="375">
        <f t="shared" si="0"/>
        <v>105.56764234738165</v>
      </c>
      <c r="L18" s="17"/>
    </row>
    <row r="19" spans="1:12" ht="25.5" customHeight="1">
      <c r="A19" s="309" t="s">
        <v>348</v>
      </c>
      <c r="B19" s="310"/>
      <c r="C19" s="314">
        <v>5</v>
      </c>
      <c r="D19" s="310"/>
      <c r="E19" s="312" t="s">
        <v>405</v>
      </c>
      <c r="F19" s="313">
        <v>135000</v>
      </c>
      <c r="G19" s="215">
        <v>350000</v>
      </c>
      <c r="H19" s="215"/>
      <c r="I19" s="215"/>
      <c r="J19" s="375">
        <f t="shared" si="0"/>
        <v>259.25925925925924</v>
      </c>
      <c r="L19" s="17"/>
    </row>
    <row r="20" spans="1:12" ht="25.5" customHeight="1">
      <c r="A20" s="309" t="s">
        <v>348</v>
      </c>
      <c r="B20" s="315"/>
      <c r="C20" s="314">
        <v>6</v>
      </c>
      <c r="D20" s="310"/>
      <c r="E20" s="312" t="s">
        <v>355</v>
      </c>
      <c r="F20" s="313">
        <v>130000</v>
      </c>
      <c r="G20" s="215">
        <v>130000</v>
      </c>
      <c r="H20" s="215"/>
      <c r="I20" s="215"/>
      <c r="J20" s="375">
        <f t="shared" si="0"/>
        <v>100</v>
      </c>
      <c r="L20" s="17"/>
    </row>
    <row r="21" spans="1:12" ht="12.75">
      <c r="A21" s="309" t="s">
        <v>348</v>
      </c>
      <c r="B21" s="315"/>
      <c r="C21" s="314">
        <v>7</v>
      </c>
      <c r="D21" s="310"/>
      <c r="E21" s="312" t="s">
        <v>356</v>
      </c>
      <c r="F21" s="313">
        <v>260000</v>
      </c>
      <c r="G21" s="215">
        <v>260000</v>
      </c>
      <c r="H21" s="215"/>
      <c r="I21" s="215"/>
      <c r="J21" s="375">
        <f t="shared" si="0"/>
        <v>100</v>
      </c>
      <c r="L21" s="17"/>
    </row>
    <row r="22" spans="1:12" s="2" customFormat="1" ht="12.75">
      <c r="A22" s="309" t="s">
        <v>348</v>
      </c>
      <c r="B22" s="315"/>
      <c r="C22" s="314">
        <v>8</v>
      </c>
      <c r="D22" s="310"/>
      <c r="E22" s="312" t="s">
        <v>357</v>
      </c>
      <c r="F22" s="313">
        <v>438500</v>
      </c>
      <c r="G22" s="215">
        <v>268500</v>
      </c>
      <c r="H22" s="215"/>
      <c r="I22" s="215"/>
      <c r="J22" s="375">
        <f t="shared" si="0"/>
        <v>61.23147092360319</v>
      </c>
      <c r="K22"/>
      <c r="L22" s="17"/>
    </row>
    <row r="23" spans="1:12" s="2" customFormat="1" ht="15.75">
      <c r="A23" s="316"/>
      <c r="B23" s="317"/>
      <c r="C23" s="318"/>
      <c r="D23" s="318"/>
      <c r="E23" s="319" t="s">
        <v>358</v>
      </c>
      <c r="F23" s="320">
        <f>SUM(F14,F12)</f>
        <v>7288803</v>
      </c>
      <c r="G23" s="320">
        <f>SUM(G14,G12)</f>
        <v>7868803</v>
      </c>
      <c r="H23" s="320"/>
      <c r="I23" s="320"/>
      <c r="J23" s="376">
        <f t="shared" si="0"/>
        <v>107.95741083961248</v>
      </c>
      <c r="L23" s="17"/>
    </row>
    <row r="24" spans="1:13" s="2" customFormat="1" ht="12.75">
      <c r="A24" s="93"/>
      <c r="B24" s="111"/>
      <c r="C24"/>
      <c r="D24" s="15"/>
      <c r="E24" s="15"/>
      <c r="F24" s="86"/>
      <c r="G24" s="235"/>
      <c r="H24" s="15"/>
      <c r="I24" s="15"/>
      <c r="J24" s="15"/>
      <c r="L24" s="1"/>
      <c r="M24" s="1"/>
    </row>
    <row r="25" spans="1:13" s="4" customFormat="1" ht="22.5">
      <c r="A25" s="108" t="s">
        <v>179</v>
      </c>
      <c r="B25" s="239"/>
      <c r="C25" s="240"/>
      <c r="D25" s="240"/>
      <c r="E25" s="238"/>
      <c r="F25" s="18"/>
      <c r="G25" s="336"/>
      <c r="H25" s="18" t="s">
        <v>1</v>
      </c>
      <c r="I25" s="18" t="s">
        <v>2</v>
      </c>
      <c r="J25" s="325"/>
      <c r="K25" s="2"/>
      <c r="L25"/>
      <c r="M25"/>
    </row>
    <row r="26" spans="1:13" s="2" customFormat="1" ht="22.5">
      <c r="A26" s="106" t="s">
        <v>183</v>
      </c>
      <c r="B26" s="112" t="s">
        <v>180</v>
      </c>
      <c r="C26" s="110" t="s">
        <v>117</v>
      </c>
      <c r="D26" s="23" t="s">
        <v>0</v>
      </c>
      <c r="E26" s="23"/>
      <c r="F26" s="12" t="s">
        <v>376</v>
      </c>
      <c r="G26" s="12" t="s">
        <v>319</v>
      </c>
      <c r="H26" s="18"/>
      <c r="I26" s="18"/>
      <c r="J26" s="239" t="s">
        <v>36</v>
      </c>
      <c r="L26"/>
      <c r="M26"/>
    </row>
    <row r="27" spans="1:13" s="4" customFormat="1" ht="12.75">
      <c r="A27" s="94" t="s">
        <v>19</v>
      </c>
      <c r="B27" s="107" t="s">
        <v>181</v>
      </c>
      <c r="C27" s="109" t="s">
        <v>118</v>
      </c>
      <c r="D27" s="109" t="s">
        <v>15</v>
      </c>
      <c r="E27" s="23" t="s">
        <v>16</v>
      </c>
      <c r="F27" s="12" t="s">
        <v>377</v>
      </c>
      <c r="G27" s="12" t="s">
        <v>377</v>
      </c>
      <c r="H27" s="12">
        <v>2006</v>
      </c>
      <c r="I27" s="12">
        <v>2007</v>
      </c>
      <c r="J27" s="239" t="s">
        <v>37</v>
      </c>
      <c r="K27" s="2"/>
      <c r="L27"/>
      <c r="M27"/>
    </row>
    <row r="28" spans="1:13" s="4" customFormat="1" ht="12.75">
      <c r="A28" s="95"/>
      <c r="B28" s="119"/>
      <c r="C28" s="54"/>
      <c r="D28" s="24" t="s">
        <v>17</v>
      </c>
      <c r="E28" s="24"/>
      <c r="F28" s="13">
        <f>SUM(F29,F58)</f>
        <v>7288803</v>
      </c>
      <c r="G28" s="242">
        <f>SUM(G29,G58)</f>
        <v>7868803</v>
      </c>
      <c r="H28" s="13" t="e">
        <f>SUM(H29,H58)</f>
        <v>#REF!</v>
      </c>
      <c r="I28" s="13" t="e">
        <f>SUM(I29,I58)</f>
        <v>#REF!</v>
      </c>
      <c r="J28" s="13">
        <f>+G28/F28*100</f>
        <v>107.95741083961248</v>
      </c>
      <c r="K28" s="2"/>
      <c r="L28"/>
      <c r="M28"/>
    </row>
    <row r="29" spans="1:13" s="2" customFormat="1" ht="12.75" customHeight="1">
      <c r="A29" s="65" t="s">
        <v>164</v>
      </c>
      <c r="B29" s="113"/>
      <c r="C29" s="52"/>
      <c r="D29" s="25" t="s">
        <v>59</v>
      </c>
      <c r="E29" s="25"/>
      <c r="F29" s="19">
        <f>SUM(F32,F53)</f>
        <v>363615</v>
      </c>
      <c r="G29" s="243">
        <f>SUM(G32,G53)</f>
        <v>383615</v>
      </c>
      <c r="H29" s="19" t="e">
        <f>SUM(H32,H53)</f>
        <v>#REF!</v>
      </c>
      <c r="I29" s="19" t="e">
        <f>SUM(I32,I53)</f>
        <v>#REF!</v>
      </c>
      <c r="J29" s="19">
        <f>+G29/F29*100</f>
        <v>105.50032314398472</v>
      </c>
      <c r="L29"/>
      <c r="M29"/>
    </row>
    <row r="30" spans="1:13" s="2" customFormat="1" ht="12.75">
      <c r="A30" s="65" t="s">
        <v>165</v>
      </c>
      <c r="B30" s="113"/>
      <c r="C30" s="52"/>
      <c r="D30" s="25" t="s">
        <v>305</v>
      </c>
      <c r="E30" s="25"/>
      <c r="F30" s="19"/>
      <c r="G30" s="243"/>
      <c r="H30" s="19"/>
      <c r="I30" s="19"/>
      <c r="J30" s="19"/>
      <c r="K30" s="4"/>
      <c r="L30"/>
      <c r="M30"/>
    </row>
    <row r="31" spans="1:13" s="2" customFormat="1" ht="12.75">
      <c r="A31" s="65" t="s">
        <v>63</v>
      </c>
      <c r="B31" s="113"/>
      <c r="C31" s="65" t="s">
        <v>63</v>
      </c>
      <c r="D31" s="25" t="s">
        <v>18</v>
      </c>
      <c r="E31" s="25"/>
      <c r="F31" s="19"/>
      <c r="G31" s="233"/>
      <c r="H31" s="19"/>
      <c r="I31" s="19"/>
      <c r="J31" s="19"/>
      <c r="L31"/>
      <c r="M31"/>
    </row>
    <row r="32" spans="1:13" s="2" customFormat="1" ht="12.75" customHeight="1">
      <c r="A32" s="99" t="s">
        <v>122</v>
      </c>
      <c r="B32" s="114"/>
      <c r="C32" s="53"/>
      <c r="D32" s="396" t="s">
        <v>21</v>
      </c>
      <c r="E32" s="396"/>
      <c r="F32" s="22">
        <f>SUM(F33,F40)</f>
        <v>348615</v>
      </c>
      <c r="G32" s="244">
        <f>SUM(G33,G40)</f>
        <v>348615</v>
      </c>
      <c r="H32" s="22" t="e">
        <f>SUM(H33,H40)</f>
        <v>#REF!</v>
      </c>
      <c r="I32" s="22" t="e">
        <f>SUM(I33,I40)</f>
        <v>#REF!</v>
      </c>
      <c r="J32" s="227">
        <f>+G32/F32*100</f>
        <v>100</v>
      </c>
      <c r="K32" s="4"/>
      <c r="L32"/>
      <c r="M32"/>
    </row>
    <row r="33" spans="1:13" s="4" customFormat="1" ht="12.75">
      <c r="A33" s="64" t="s">
        <v>123</v>
      </c>
      <c r="B33" s="115"/>
      <c r="C33" s="64" t="s">
        <v>60</v>
      </c>
      <c r="D33" s="26" t="s">
        <v>229</v>
      </c>
      <c r="E33" s="26"/>
      <c r="F33" s="20">
        <f aca="true" t="shared" si="1" ref="F33:I34">SUM(F34)</f>
        <v>110000</v>
      </c>
      <c r="G33" s="245">
        <f t="shared" si="1"/>
        <v>110000</v>
      </c>
      <c r="H33" s="20" t="e">
        <f t="shared" si="1"/>
        <v>#REF!</v>
      </c>
      <c r="I33" s="20" t="e">
        <f t="shared" si="1"/>
        <v>#REF!</v>
      </c>
      <c r="J33" s="213">
        <f>+G33/F33*100</f>
        <v>100</v>
      </c>
      <c r="L33"/>
      <c r="M33"/>
    </row>
    <row r="34" spans="1:13" s="2" customFormat="1" ht="12.75">
      <c r="A34" s="39"/>
      <c r="B34" s="116"/>
      <c r="C34" s="39" t="s">
        <v>60</v>
      </c>
      <c r="D34" s="27">
        <v>3</v>
      </c>
      <c r="E34" s="28" t="s">
        <v>3</v>
      </c>
      <c r="F34" s="83">
        <f>SUM(F35,F38)</f>
        <v>110000</v>
      </c>
      <c r="G34" s="83">
        <f>SUM(G35,G38)</f>
        <v>110000</v>
      </c>
      <c r="H34" s="83" t="e">
        <f t="shared" si="1"/>
        <v>#REF!</v>
      </c>
      <c r="I34" s="83" t="e">
        <f t="shared" si="1"/>
        <v>#REF!</v>
      </c>
      <c r="J34" s="293">
        <f>+G34/F34*100</f>
        <v>100</v>
      </c>
      <c r="L34"/>
      <c r="M34"/>
    </row>
    <row r="35" spans="1:13" s="4" customFormat="1" ht="12.75">
      <c r="A35" s="39"/>
      <c r="B35" s="116"/>
      <c r="C35" s="39" t="s">
        <v>60</v>
      </c>
      <c r="D35" s="27">
        <v>32</v>
      </c>
      <c r="E35" s="28" t="s">
        <v>4</v>
      </c>
      <c r="F35" s="83">
        <f>SUM(F36,F37)</f>
        <v>95000</v>
      </c>
      <c r="G35" s="83">
        <f>SUM(G36,G37)</f>
        <v>95000</v>
      </c>
      <c r="H35" s="83" t="e">
        <f>SUM(H36,H37)</f>
        <v>#REF!</v>
      </c>
      <c r="I35" s="83" t="e">
        <f>SUM(I36,I37)</f>
        <v>#REF!</v>
      </c>
      <c r="J35" s="293">
        <f aca="true" t="shared" si="2" ref="J35:J70">+G35/F35*100</f>
        <v>100</v>
      </c>
      <c r="L35"/>
      <c r="M35"/>
    </row>
    <row r="36" spans="1:11" s="2" customFormat="1" ht="12.75">
      <c r="A36" s="39"/>
      <c r="B36" s="181" t="s">
        <v>298</v>
      </c>
      <c r="C36" s="39" t="s">
        <v>60</v>
      </c>
      <c r="D36" s="181">
        <v>323</v>
      </c>
      <c r="E36" s="41" t="s">
        <v>45</v>
      </c>
      <c r="F36" s="168">
        <v>10000</v>
      </c>
      <c r="G36" s="168">
        <v>10000</v>
      </c>
      <c r="H36" s="83" t="e">
        <f>SUM(#REF!)</f>
        <v>#REF!</v>
      </c>
      <c r="I36" s="83" t="e">
        <f>SUM(#REF!)</f>
        <v>#REF!</v>
      </c>
      <c r="J36" s="293">
        <f t="shared" si="2"/>
        <v>100</v>
      </c>
      <c r="K36" s="4"/>
    </row>
    <row r="37" spans="1:13" s="4" customFormat="1" ht="12.75">
      <c r="A37" s="39"/>
      <c r="B37" s="181" t="s">
        <v>298</v>
      </c>
      <c r="C37" s="39" t="s">
        <v>60</v>
      </c>
      <c r="D37" s="181">
        <v>329</v>
      </c>
      <c r="E37" s="41" t="s">
        <v>8</v>
      </c>
      <c r="F37" s="168">
        <v>85000</v>
      </c>
      <c r="G37" s="168">
        <v>85000</v>
      </c>
      <c r="H37" s="83" t="e">
        <f>SUM(#REF!)</f>
        <v>#REF!</v>
      </c>
      <c r="I37" s="83" t="e">
        <f>SUM(#REF!)</f>
        <v>#REF!</v>
      </c>
      <c r="J37" s="293">
        <f t="shared" si="2"/>
        <v>100</v>
      </c>
      <c r="K37" s="2"/>
      <c r="L37" s="2"/>
      <c r="M37" s="2"/>
    </row>
    <row r="38" spans="1:13" s="4" customFormat="1" ht="12.75">
      <c r="A38" s="58"/>
      <c r="B38" s="181"/>
      <c r="C38" s="39" t="s">
        <v>60</v>
      </c>
      <c r="D38" s="27">
        <v>34</v>
      </c>
      <c r="E38" s="28" t="s">
        <v>9</v>
      </c>
      <c r="F38" s="83">
        <f>F39</f>
        <v>15000</v>
      </c>
      <c r="G38" s="83">
        <f>G39</f>
        <v>15000</v>
      </c>
      <c r="H38" s="199"/>
      <c r="I38" s="199"/>
      <c r="J38" s="293">
        <f t="shared" si="2"/>
        <v>100</v>
      </c>
      <c r="L38" s="2"/>
      <c r="M38" s="2"/>
    </row>
    <row r="39" spans="1:13" s="2" customFormat="1" ht="12.75">
      <c r="A39" s="58"/>
      <c r="B39" s="181"/>
      <c r="C39" s="39" t="s">
        <v>60</v>
      </c>
      <c r="D39" s="181">
        <v>343</v>
      </c>
      <c r="E39" s="41" t="s">
        <v>46</v>
      </c>
      <c r="F39" s="168">
        <v>15000</v>
      </c>
      <c r="G39" s="168">
        <v>15000</v>
      </c>
      <c r="H39" s="199"/>
      <c r="I39" s="199"/>
      <c r="J39" s="293">
        <f t="shared" si="2"/>
        <v>100</v>
      </c>
      <c r="K39" s="4"/>
      <c r="L39" s="4"/>
      <c r="M39" s="4"/>
    </row>
    <row r="40" spans="1:11" s="2" customFormat="1" ht="12.75">
      <c r="A40" s="67" t="s">
        <v>124</v>
      </c>
      <c r="B40" s="118"/>
      <c r="C40" s="67" t="s">
        <v>60</v>
      </c>
      <c r="D40" s="49" t="s">
        <v>230</v>
      </c>
      <c r="E40" s="50" t="s">
        <v>110</v>
      </c>
      <c r="F40" s="249">
        <f>SUM(F41)</f>
        <v>238615</v>
      </c>
      <c r="G40" s="249">
        <f>SUM(G41)</f>
        <v>238615</v>
      </c>
      <c r="H40" s="249" t="e">
        <f>SUM(H41)</f>
        <v>#REF!</v>
      </c>
      <c r="I40" s="249" t="e">
        <f>SUM(I41)</f>
        <v>#REF!</v>
      </c>
      <c r="J40" s="215">
        <f t="shared" si="2"/>
        <v>100</v>
      </c>
      <c r="K40"/>
    </row>
    <row r="41" spans="1:11" s="4" customFormat="1" ht="12.75">
      <c r="A41" s="39"/>
      <c r="B41" s="181"/>
      <c r="C41" s="39" t="s">
        <v>60</v>
      </c>
      <c r="D41" s="27">
        <v>3</v>
      </c>
      <c r="E41" s="28" t="s">
        <v>3</v>
      </c>
      <c r="F41" s="83">
        <f>SUM(F42,F46)</f>
        <v>238615</v>
      </c>
      <c r="G41" s="83">
        <f>SUM(G42,G46)</f>
        <v>238615</v>
      </c>
      <c r="H41" s="83" t="e">
        <f>SUM(H42,H46)</f>
        <v>#REF!</v>
      </c>
      <c r="I41" s="83" t="e">
        <f>SUM(I42,I46)</f>
        <v>#REF!</v>
      </c>
      <c r="J41" s="293">
        <f t="shared" si="2"/>
        <v>100</v>
      </c>
      <c r="K41"/>
    </row>
    <row r="42" spans="1:11" s="4" customFormat="1" ht="12.75">
      <c r="A42" s="39"/>
      <c r="B42" s="181"/>
      <c r="C42" s="39" t="s">
        <v>60</v>
      </c>
      <c r="D42" s="27">
        <v>31</v>
      </c>
      <c r="E42" s="28" t="s">
        <v>6</v>
      </c>
      <c r="F42" s="83">
        <f>SUM(F43,F44,F45)</f>
        <v>178615</v>
      </c>
      <c r="G42" s="83">
        <f>SUM(G43,G44,G45)</f>
        <v>178615</v>
      </c>
      <c r="H42" s="83" t="e">
        <f>SUM(H43,H44,H45)</f>
        <v>#REF!</v>
      </c>
      <c r="I42" s="83" t="e">
        <f>SUM(I43,I44,I45)</f>
        <v>#REF!</v>
      </c>
      <c r="J42" s="293">
        <f t="shared" si="2"/>
        <v>100</v>
      </c>
      <c r="K42" s="2"/>
    </row>
    <row r="43" spans="1:13" s="4" customFormat="1" ht="12.75">
      <c r="A43" s="39"/>
      <c r="B43" s="181">
        <v>1.8</v>
      </c>
      <c r="C43" s="39" t="s">
        <v>60</v>
      </c>
      <c r="D43" s="181">
        <v>311</v>
      </c>
      <c r="E43" s="41" t="s">
        <v>111</v>
      </c>
      <c r="F43" s="168">
        <v>153315</v>
      </c>
      <c r="G43" s="168">
        <v>153315</v>
      </c>
      <c r="H43" s="83" t="e">
        <f>SUM(#REF!)</f>
        <v>#REF!</v>
      </c>
      <c r="I43" s="83" t="e">
        <f>SUM(#REF!)</f>
        <v>#REF!</v>
      </c>
      <c r="J43" s="293">
        <f t="shared" si="2"/>
        <v>100</v>
      </c>
      <c r="K43" s="2"/>
      <c r="L43" s="2"/>
      <c r="M43" s="2"/>
    </row>
    <row r="44" spans="1:11" s="2" customFormat="1" ht="12.75">
      <c r="A44" s="39"/>
      <c r="B44" s="181">
        <v>1.8</v>
      </c>
      <c r="C44" s="39" t="s">
        <v>60</v>
      </c>
      <c r="D44" s="181">
        <v>312</v>
      </c>
      <c r="E44" s="41" t="s">
        <v>7</v>
      </c>
      <c r="F44" s="168">
        <v>0</v>
      </c>
      <c r="G44" s="168">
        <v>0</v>
      </c>
      <c r="H44" s="83" t="e">
        <f>SUM(#REF!)</f>
        <v>#REF!</v>
      </c>
      <c r="I44" s="83" t="e">
        <f>SUM(#REF!)</f>
        <v>#REF!</v>
      </c>
      <c r="J44" s="293">
        <v>0</v>
      </c>
      <c r="K44" s="4"/>
    </row>
    <row r="45" spans="1:13" s="4" customFormat="1" ht="12.75">
      <c r="A45" s="39"/>
      <c r="B45" s="181">
        <v>1.8</v>
      </c>
      <c r="C45" s="39" t="s">
        <v>60</v>
      </c>
      <c r="D45" s="181">
        <v>313</v>
      </c>
      <c r="E45" s="41" t="s">
        <v>47</v>
      </c>
      <c r="F45" s="168">
        <v>25300</v>
      </c>
      <c r="G45" s="168">
        <v>25300</v>
      </c>
      <c r="H45" s="83" t="e">
        <f>SUM(#REF!)</f>
        <v>#REF!</v>
      </c>
      <c r="I45" s="83" t="e">
        <f>SUM(#REF!)</f>
        <v>#REF!</v>
      </c>
      <c r="J45" s="293">
        <f t="shared" si="2"/>
        <v>100</v>
      </c>
      <c r="K45"/>
      <c r="L45" s="2"/>
      <c r="M45" s="2"/>
    </row>
    <row r="46" spans="1:13" s="4" customFormat="1" ht="12.75">
      <c r="A46" s="39"/>
      <c r="B46" s="181"/>
      <c r="C46" s="39" t="s">
        <v>60</v>
      </c>
      <c r="D46" s="27">
        <v>32</v>
      </c>
      <c r="E46" s="28" t="s">
        <v>4</v>
      </c>
      <c r="F46" s="83">
        <f>SUM(F47,F48,F49,F50)</f>
        <v>60000</v>
      </c>
      <c r="G46" s="83">
        <f>SUM(G47,G48,G49,G50)</f>
        <v>60000</v>
      </c>
      <c r="H46" s="83" t="e">
        <f>SUM(H47,H48,H49,H50)</f>
        <v>#REF!</v>
      </c>
      <c r="I46" s="83" t="e">
        <f>SUM(I47,I48,I49,I50)</f>
        <v>#REF!</v>
      </c>
      <c r="J46" s="293">
        <f t="shared" si="2"/>
        <v>100</v>
      </c>
      <c r="K46"/>
      <c r="L46" s="2"/>
      <c r="M46" s="2"/>
    </row>
    <row r="47" spans="1:13" s="2" customFormat="1" ht="12.75">
      <c r="A47" s="39"/>
      <c r="B47" s="181">
        <v>1</v>
      </c>
      <c r="C47" s="39" t="s">
        <v>60</v>
      </c>
      <c r="D47" s="181">
        <v>321</v>
      </c>
      <c r="E47" s="41" t="s">
        <v>112</v>
      </c>
      <c r="F47" s="168">
        <v>40000</v>
      </c>
      <c r="G47" s="168">
        <v>40000</v>
      </c>
      <c r="H47" s="83" t="e">
        <f>SUM(#REF!)</f>
        <v>#REF!</v>
      </c>
      <c r="I47" s="83" t="e">
        <f>SUM(#REF!)</f>
        <v>#REF!</v>
      </c>
      <c r="J47" s="293">
        <f t="shared" si="2"/>
        <v>100</v>
      </c>
      <c r="K47"/>
      <c r="L47" s="4"/>
      <c r="M47" s="4"/>
    </row>
    <row r="48" spans="1:13" s="4" customFormat="1" ht="12.75">
      <c r="A48" s="39"/>
      <c r="B48" s="181">
        <v>1</v>
      </c>
      <c r="C48" s="39" t="s">
        <v>60</v>
      </c>
      <c r="D48" s="181">
        <v>322</v>
      </c>
      <c r="E48" s="41" t="s">
        <v>49</v>
      </c>
      <c r="F48" s="83">
        <v>0</v>
      </c>
      <c r="G48" s="83">
        <v>0</v>
      </c>
      <c r="H48" s="83" t="e">
        <f>SUM(#REF!)</f>
        <v>#REF!</v>
      </c>
      <c r="I48" s="83" t="e">
        <f>SUM(#REF!)</f>
        <v>#REF!</v>
      </c>
      <c r="J48" s="293">
        <v>0</v>
      </c>
      <c r="K48"/>
      <c r="L48" s="2"/>
      <c r="M48" s="2"/>
    </row>
    <row r="49" spans="1:11" s="4" customFormat="1" ht="12.75">
      <c r="A49" s="39"/>
      <c r="B49" s="181">
        <v>1</v>
      </c>
      <c r="C49" s="39" t="s">
        <v>60</v>
      </c>
      <c r="D49" s="181">
        <v>323</v>
      </c>
      <c r="E49" s="41" t="s">
        <v>45</v>
      </c>
      <c r="F49" s="292">
        <v>5000</v>
      </c>
      <c r="G49" s="292">
        <v>5000</v>
      </c>
      <c r="H49" s="30" t="e">
        <f>SUM(#REF!:#REF!)</f>
        <v>#REF!</v>
      </c>
      <c r="I49" s="30" t="e">
        <f>SUM(#REF!:#REF!)</f>
        <v>#REF!</v>
      </c>
      <c r="J49" s="293">
        <f t="shared" si="2"/>
        <v>100</v>
      </c>
      <c r="K49" s="2"/>
    </row>
    <row r="50" spans="1:13" s="4" customFormat="1" ht="12.75">
      <c r="A50" s="39"/>
      <c r="B50" s="181">
        <v>1</v>
      </c>
      <c r="C50" s="39" t="s">
        <v>60</v>
      </c>
      <c r="D50" s="181">
        <v>329</v>
      </c>
      <c r="E50" s="41" t="s">
        <v>8</v>
      </c>
      <c r="F50" s="292">
        <v>15000</v>
      </c>
      <c r="G50" s="292">
        <v>15000</v>
      </c>
      <c r="H50" s="217" t="e">
        <f>SUM(#REF!)</f>
        <v>#REF!</v>
      </c>
      <c r="I50" s="217" t="e">
        <f>SUM(#REF!)</f>
        <v>#REF!</v>
      </c>
      <c r="J50" s="293">
        <f t="shared" si="2"/>
        <v>100</v>
      </c>
      <c r="K50" s="2"/>
      <c r="L50" s="2"/>
      <c r="M50" s="2"/>
    </row>
    <row r="51" spans="1:11" s="4" customFormat="1" ht="12.75">
      <c r="A51" s="39"/>
      <c r="B51" s="181"/>
      <c r="C51" s="39" t="s">
        <v>60</v>
      </c>
      <c r="D51" s="27">
        <v>36</v>
      </c>
      <c r="E51" s="28" t="s">
        <v>33</v>
      </c>
      <c r="F51" s="217">
        <f>SUM(F52)</f>
        <v>0</v>
      </c>
      <c r="G51" s="217">
        <f>SUM(G52)</f>
        <v>0</v>
      </c>
      <c r="H51" s="217" t="e">
        <f>SUM(H52)</f>
        <v>#REF!</v>
      </c>
      <c r="I51" s="217" t="e">
        <f>SUM(I52)</f>
        <v>#REF!</v>
      </c>
      <c r="J51" s="293">
        <v>0</v>
      </c>
      <c r="K51" s="2"/>
    </row>
    <row r="52" spans="1:13" s="2" customFormat="1" ht="12.75">
      <c r="A52" s="58"/>
      <c r="B52" s="181"/>
      <c r="C52" s="58" t="s">
        <v>60</v>
      </c>
      <c r="D52" s="181">
        <v>363</v>
      </c>
      <c r="E52" s="41" t="s">
        <v>33</v>
      </c>
      <c r="F52" s="292">
        <v>0</v>
      </c>
      <c r="G52" s="292">
        <v>0</v>
      </c>
      <c r="H52" s="292" t="e">
        <f>SUM(#REF!)</f>
        <v>#REF!</v>
      </c>
      <c r="I52" s="292" t="e">
        <f>SUM(#REF!)</f>
        <v>#REF!</v>
      </c>
      <c r="J52" s="293">
        <v>0</v>
      </c>
      <c r="K52" s="4"/>
      <c r="L52" s="4"/>
      <c r="M52" s="4"/>
    </row>
    <row r="53" spans="1:13" s="4" customFormat="1" ht="12.75">
      <c r="A53" s="99" t="s">
        <v>125</v>
      </c>
      <c r="B53" s="182"/>
      <c r="C53" s="56"/>
      <c r="D53" s="31" t="s">
        <v>22</v>
      </c>
      <c r="E53" s="31"/>
      <c r="F53" s="244">
        <f aca="true" t="shared" si="3" ref="F53:I54">SUM(F54)</f>
        <v>15000</v>
      </c>
      <c r="G53" s="244">
        <f t="shared" si="3"/>
        <v>35000</v>
      </c>
      <c r="H53" s="244" t="e">
        <f t="shared" si="3"/>
        <v>#REF!</v>
      </c>
      <c r="I53" s="244" t="e">
        <f t="shared" si="3"/>
        <v>#REF!</v>
      </c>
      <c r="J53" s="229">
        <f t="shared" si="2"/>
        <v>233.33333333333334</v>
      </c>
      <c r="K53" s="3"/>
      <c r="L53" s="2"/>
      <c r="M53" s="2"/>
    </row>
    <row r="54" spans="1:13" s="4" customFormat="1" ht="12.75">
      <c r="A54" s="64" t="s">
        <v>126</v>
      </c>
      <c r="B54" s="183"/>
      <c r="C54" s="57" t="s">
        <v>60</v>
      </c>
      <c r="D54" s="26" t="s">
        <v>231</v>
      </c>
      <c r="E54" s="26"/>
      <c r="F54" s="245">
        <f t="shared" si="3"/>
        <v>15000</v>
      </c>
      <c r="G54" s="245">
        <f t="shared" si="3"/>
        <v>35000</v>
      </c>
      <c r="H54" s="245" t="e">
        <f t="shared" si="3"/>
        <v>#REF!</v>
      </c>
      <c r="I54" s="245" t="e">
        <f t="shared" si="3"/>
        <v>#REF!</v>
      </c>
      <c r="J54" s="215">
        <f t="shared" si="2"/>
        <v>233.33333333333334</v>
      </c>
      <c r="L54" s="2"/>
      <c r="M54" s="2"/>
    </row>
    <row r="55" spans="1:13" s="2" customFormat="1" ht="12.75">
      <c r="A55" s="39"/>
      <c r="B55" s="181"/>
      <c r="C55" s="39" t="s">
        <v>60</v>
      </c>
      <c r="D55" s="27">
        <v>3</v>
      </c>
      <c r="E55" s="28" t="s">
        <v>3</v>
      </c>
      <c r="F55" s="83">
        <f aca="true" t="shared" si="4" ref="F55:I56">SUM(F56)</f>
        <v>15000</v>
      </c>
      <c r="G55" s="83">
        <f t="shared" si="4"/>
        <v>35000</v>
      </c>
      <c r="H55" s="83" t="e">
        <f t="shared" si="4"/>
        <v>#REF!</v>
      </c>
      <c r="I55" s="83" t="e">
        <f t="shared" si="4"/>
        <v>#REF!</v>
      </c>
      <c r="J55" s="293">
        <f t="shared" si="2"/>
        <v>233.33333333333334</v>
      </c>
      <c r="K55" s="4"/>
      <c r="L55" s="4"/>
      <c r="M55" s="4"/>
    </row>
    <row r="56" spans="1:13" s="2" customFormat="1" ht="12.75">
      <c r="A56" s="39"/>
      <c r="B56" s="181"/>
      <c r="C56" s="39" t="s">
        <v>60</v>
      </c>
      <c r="D56" s="27">
        <v>38</v>
      </c>
      <c r="E56" s="28" t="s">
        <v>5</v>
      </c>
      <c r="F56" s="83">
        <f>SUM(F57)</f>
        <v>15000</v>
      </c>
      <c r="G56" s="83">
        <f>SUM(G57)</f>
        <v>35000</v>
      </c>
      <c r="H56" s="83" t="e">
        <f t="shared" si="4"/>
        <v>#REF!</v>
      </c>
      <c r="I56" s="83" t="e">
        <f t="shared" si="4"/>
        <v>#REF!</v>
      </c>
      <c r="J56" s="293">
        <f t="shared" si="2"/>
        <v>233.33333333333334</v>
      </c>
      <c r="L56" s="4"/>
      <c r="M56" s="4"/>
    </row>
    <row r="57" spans="1:10" s="4" customFormat="1" ht="12.75">
      <c r="A57" s="39"/>
      <c r="B57" s="181">
        <v>1</v>
      </c>
      <c r="C57" s="58" t="s">
        <v>60</v>
      </c>
      <c r="D57" s="181">
        <v>381</v>
      </c>
      <c r="E57" s="41" t="s">
        <v>52</v>
      </c>
      <c r="F57" s="168">
        <v>15000</v>
      </c>
      <c r="G57" s="168">
        <v>35000</v>
      </c>
      <c r="H57" s="83" t="e">
        <f>SUM(#REF!)</f>
        <v>#REF!</v>
      </c>
      <c r="I57" s="83" t="e">
        <f>SUM(#REF!)</f>
        <v>#REF!</v>
      </c>
      <c r="J57" s="293">
        <f t="shared" si="2"/>
        <v>233.33333333333334</v>
      </c>
    </row>
    <row r="58" spans="1:13" ht="12.75">
      <c r="A58" s="65" t="s">
        <v>166</v>
      </c>
      <c r="B58" s="184"/>
      <c r="C58" s="52"/>
      <c r="D58" s="25" t="s">
        <v>234</v>
      </c>
      <c r="E58" s="25"/>
      <c r="F58" s="243">
        <f>SUM(F59,F108,F128,F162,F248,F282,F300,F307)</f>
        <v>6925188</v>
      </c>
      <c r="G58" s="243">
        <f>SUM(G59,G108,G128,G162,G248,G282,G300,G307)</f>
        <v>7485188</v>
      </c>
      <c r="H58" s="243" t="e">
        <f>SUM(H59,H108,H128,H162,H248,H282,H300,H307)</f>
        <v>#REF!</v>
      </c>
      <c r="I58" s="243" t="e">
        <f>SUM(I59,I108,I128,I162,I248,I282,I300,I307)</f>
        <v>#REF!</v>
      </c>
      <c r="J58" s="228">
        <f t="shared" si="2"/>
        <v>108.08642306894774</v>
      </c>
      <c r="K58" s="4"/>
      <c r="L58" s="2"/>
      <c r="M58" s="2"/>
    </row>
    <row r="59" spans="1:13" ht="12.75">
      <c r="A59" s="65" t="s">
        <v>167</v>
      </c>
      <c r="B59" s="184"/>
      <c r="C59" s="52"/>
      <c r="D59" s="25" t="s">
        <v>182</v>
      </c>
      <c r="E59" s="25"/>
      <c r="F59" s="243">
        <f>SUM(F61)</f>
        <v>1864394</v>
      </c>
      <c r="G59" s="243">
        <f>SUM(G61)</f>
        <v>2169394</v>
      </c>
      <c r="H59" s="243" t="e">
        <f>SUM(H61)</f>
        <v>#REF!</v>
      </c>
      <c r="I59" s="243" t="e">
        <f>SUM(I61)</f>
        <v>#REF!</v>
      </c>
      <c r="J59" s="228">
        <f t="shared" si="2"/>
        <v>116.35920304399177</v>
      </c>
      <c r="K59" s="4"/>
      <c r="L59" s="4"/>
      <c r="M59" s="4"/>
    </row>
    <row r="60" spans="1:13" s="2" customFormat="1" ht="12.75">
      <c r="A60" s="65" t="s">
        <v>63</v>
      </c>
      <c r="B60" s="184"/>
      <c r="C60" s="65" t="s">
        <v>63</v>
      </c>
      <c r="D60" s="25" t="s">
        <v>62</v>
      </c>
      <c r="E60" s="25"/>
      <c r="F60" s="19"/>
      <c r="G60" s="243"/>
      <c r="H60" s="19"/>
      <c r="I60" s="19"/>
      <c r="J60" s="228"/>
      <c r="K60" s="4"/>
      <c r="L60" s="4"/>
      <c r="M60" s="4"/>
    </row>
    <row r="61" spans="1:11" s="2" customFormat="1" ht="22.5">
      <c r="A61" s="99" t="s">
        <v>127</v>
      </c>
      <c r="B61" s="182"/>
      <c r="C61" s="56"/>
      <c r="D61" s="142" t="s">
        <v>228</v>
      </c>
      <c r="E61" s="142" t="s">
        <v>233</v>
      </c>
      <c r="F61" s="244">
        <f>SUM(F62,F76,F82,F88,F92,F100,F104)</f>
        <v>1864394</v>
      </c>
      <c r="G61" s="244">
        <f>SUM(G62,G76,G82,G88,G92,G100,G104)</f>
        <v>2169394</v>
      </c>
      <c r="H61" s="244" t="e">
        <f>SUM(H62,H76,H82,H88,H92,H100)</f>
        <v>#REF!</v>
      </c>
      <c r="I61" s="244" t="e">
        <f>SUM(I62,I76,I82,I88,I92,I100)</f>
        <v>#REF!</v>
      </c>
      <c r="J61" s="229">
        <f t="shared" si="2"/>
        <v>116.35920304399177</v>
      </c>
      <c r="K61" s="4"/>
    </row>
    <row r="62" spans="1:13" s="2" customFormat="1" ht="12.75">
      <c r="A62" s="64" t="s">
        <v>128</v>
      </c>
      <c r="B62" s="183"/>
      <c r="C62" s="64" t="s">
        <v>61</v>
      </c>
      <c r="D62" s="26" t="s">
        <v>232</v>
      </c>
      <c r="E62" s="82"/>
      <c r="F62" s="245">
        <f>SUM(F63,)</f>
        <v>654394</v>
      </c>
      <c r="G62" s="245">
        <f>SUM(G63,)</f>
        <v>689394</v>
      </c>
      <c r="H62" s="245" t="e">
        <f>SUM(H63,)</f>
        <v>#REF!</v>
      </c>
      <c r="I62" s="245" t="e">
        <f>SUM(I63,)</f>
        <v>#REF!</v>
      </c>
      <c r="J62" s="215">
        <f t="shared" si="2"/>
        <v>105.34845979639178</v>
      </c>
      <c r="K62" s="4"/>
      <c r="L62" s="4"/>
      <c r="M62" s="4"/>
    </row>
    <row r="63" spans="1:10" s="4" customFormat="1" ht="12.75">
      <c r="A63" s="39"/>
      <c r="B63" s="181"/>
      <c r="C63" s="39" t="s">
        <v>61</v>
      </c>
      <c r="D63" s="27">
        <v>3</v>
      </c>
      <c r="E63" s="28" t="s">
        <v>3</v>
      </c>
      <c r="F63" s="217">
        <f>SUM(F64,F68,F74,)</f>
        <v>654394</v>
      </c>
      <c r="G63" s="217">
        <f>SUM(G64,G68,G74,)</f>
        <v>689394</v>
      </c>
      <c r="H63" s="29" t="e">
        <f>SUM(H64,H68,H74,)</f>
        <v>#REF!</v>
      </c>
      <c r="I63" s="29" t="e">
        <f>SUM(I64,I68,I74,)</f>
        <v>#REF!</v>
      </c>
      <c r="J63" s="293">
        <f t="shared" si="2"/>
        <v>105.34845979639178</v>
      </c>
    </row>
    <row r="64" spans="1:13" ht="12.75">
      <c r="A64" s="39"/>
      <c r="B64" s="181"/>
      <c r="C64" s="39" t="s">
        <v>61</v>
      </c>
      <c r="D64" s="27">
        <v>31</v>
      </c>
      <c r="E64" s="28" t="s">
        <v>6</v>
      </c>
      <c r="F64" s="83">
        <f>SUM(F65,F66,F67)</f>
        <v>291894</v>
      </c>
      <c r="G64" s="83">
        <f>SUM(G65,G66,G67)</f>
        <v>291894</v>
      </c>
      <c r="H64" s="83" t="e">
        <f>SUM(H65,H66,H67)</f>
        <v>#REF!</v>
      </c>
      <c r="I64" s="83" t="e">
        <f>SUM(I65,I66,I67)</f>
        <v>#REF!</v>
      </c>
      <c r="J64" s="293">
        <f t="shared" si="2"/>
        <v>100</v>
      </c>
      <c r="K64" s="4"/>
      <c r="L64" s="4"/>
      <c r="M64" s="4"/>
    </row>
    <row r="65" spans="1:13" s="220" customFormat="1" ht="12.75">
      <c r="A65" s="39"/>
      <c r="B65" s="181" t="s">
        <v>364</v>
      </c>
      <c r="C65" s="58" t="s">
        <v>61</v>
      </c>
      <c r="D65" s="181">
        <v>311</v>
      </c>
      <c r="E65" s="41" t="s">
        <v>57</v>
      </c>
      <c r="F65" s="168">
        <v>233582</v>
      </c>
      <c r="G65" s="168">
        <v>233582</v>
      </c>
      <c r="H65" s="83" t="e">
        <f>SUM(#REF!)</f>
        <v>#REF!</v>
      </c>
      <c r="I65" s="83" t="e">
        <f>SUM(#REF!)</f>
        <v>#REF!</v>
      </c>
      <c r="J65" s="293">
        <f t="shared" si="2"/>
        <v>100</v>
      </c>
      <c r="K65" s="3"/>
      <c r="L65" s="4"/>
      <c r="M65" s="4"/>
    </row>
    <row r="66" spans="1:13" s="220" customFormat="1" ht="12.75">
      <c r="A66" s="39"/>
      <c r="B66" s="181">
        <v>1.38</v>
      </c>
      <c r="C66" s="58" t="s">
        <v>61</v>
      </c>
      <c r="D66" s="181">
        <v>312</v>
      </c>
      <c r="E66" s="41" t="s">
        <v>7</v>
      </c>
      <c r="F66" s="168">
        <v>27500</v>
      </c>
      <c r="G66" s="168">
        <v>27500</v>
      </c>
      <c r="H66" s="83" t="e">
        <f>SUM(#REF!)</f>
        <v>#REF!</v>
      </c>
      <c r="I66" s="83" t="e">
        <f>SUM(#REF!)</f>
        <v>#REF!</v>
      </c>
      <c r="J66" s="293">
        <f t="shared" si="2"/>
        <v>100</v>
      </c>
      <c r="K66" s="4"/>
      <c r="L66" s="2"/>
      <c r="M66" s="2"/>
    </row>
    <row r="67" spans="1:13" s="220" customFormat="1" ht="24.75" customHeight="1">
      <c r="A67" s="39"/>
      <c r="B67" s="181" t="s">
        <v>364</v>
      </c>
      <c r="C67" s="58" t="s">
        <v>61</v>
      </c>
      <c r="D67" s="181">
        <v>313</v>
      </c>
      <c r="E67" s="41" t="s">
        <v>47</v>
      </c>
      <c r="F67" s="292">
        <v>30812</v>
      </c>
      <c r="G67" s="292">
        <v>30812</v>
      </c>
      <c r="H67" s="83" t="e">
        <f>SUM(#REF!)</f>
        <v>#REF!</v>
      </c>
      <c r="I67" s="83" t="e">
        <f>SUM(#REF!)</f>
        <v>#REF!</v>
      </c>
      <c r="J67" s="293">
        <f t="shared" si="2"/>
        <v>100</v>
      </c>
      <c r="K67" s="4"/>
      <c r="L67" s="4"/>
      <c r="M67" s="4"/>
    </row>
    <row r="68" spans="1:13" ht="12.75">
      <c r="A68" s="39"/>
      <c r="B68" s="181"/>
      <c r="C68" s="39" t="s">
        <v>61</v>
      </c>
      <c r="D68" s="27">
        <v>32</v>
      </c>
      <c r="E68" s="28" t="s">
        <v>4</v>
      </c>
      <c r="F68" s="217">
        <f>SUM(F69,F70,F71,F72,F73)</f>
        <v>345000</v>
      </c>
      <c r="G68" s="217">
        <f>SUM(G69,G70,G71,G72,G73)</f>
        <v>380000</v>
      </c>
      <c r="H68" s="83" t="e">
        <f>SUM(H69,H70,H71,H72,H73)</f>
        <v>#REF!</v>
      </c>
      <c r="I68" s="83" t="e">
        <f>SUM(I69,I70,I71,I72,I73)</f>
        <v>#REF!</v>
      </c>
      <c r="J68" s="293">
        <f t="shared" si="2"/>
        <v>110.14492753623189</v>
      </c>
      <c r="K68" s="4"/>
      <c r="L68" s="4"/>
      <c r="M68" s="4"/>
    </row>
    <row r="69" spans="1:11" s="2" customFormat="1" ht="12.75">
      <c r="A69" s="39"/>
      <c r="B69" s="181">
        <v>1</v>
      </c>
      <c r="C69" s="58" t="s">
        <v>61</v>
      </c>
      <c r="D69" s="181">
        <v>321</v>
      </c>
      <c r="E69" s="41" t="s">
        <v>48</v>
      </c>
      <c r="F69" s="168">
        <v>26000</v>
      </c>
      <c r="G69" s="168">
        <v>26000</v>
      </c>
      <c r="H69" s="83" t="e">
        <f>SUM(#REF!)</f>
        <v>#REF!</v>
      </c>
      <c r="I69" s="83" t="e">
        <f>SUM(#REF!)</f>
        <v>#REF!</v>
      </c>
      <c r="J69" s="293">
        <f t="shared" si="2"/>
        <v>100</v>
      </c>
      <c r="K69" s="3"/>
    </row>
    <row r="70" spans="1:10" s="2" customFormat="1" ht="12.75">
      <c r="A70" s="39"/>
      <c r="B70" s="181">
        <v>1</v>
      </c>
      <c r="C70" s="58" t="s">
        <v>61</v>
      </c>
      <c r="D70" s="181">
        <v>322</v>
      </c>
      <c r="E70" s="41" t="s">
        <v>49</v>
      </c>
      <c r="F70" s="168">
        <v>35000</v>
      </c>
      <c r="G70" s="168">
        <v>50000</v>
      </c>
      <c r="H70" s="83" t="e">
        <f>SUM(#REF!)</f>
        <v>#REF!</v>
      </c>
      <c r="I70" s="83" t="e">
        <f>SUM(#REF!)</f>
        <v>#REF!</v>
      </c>
      <c r="J70" s="293">
        <f t="shared" si="2"/>
        <v>142.85714285714286</v>
      </c>
    </row>
    <row r="71" spans="1:13" s="2" customFormat="1" ht="12.75">
      <c r="A71" s="39"/>
      <c r="B71" s="181" t="s">
        <v>301</v>
      </c>
      <c r="C71" s="39" t="s">
        <v>61</v>
      </c>
      <c r="D71" s="27">
        <v>323</v>
      </c>
      <c r="E71" s="28" t="s">
        <v>45</v>
      </c>
      <c r="F71" s="168">
        <v>247000</v>
      </c>
      <c r="G71" s="168">
        <v>267000</v>
      </c>
      <c r="H71" s="83" t="e">
        <f>SUM(#REF!)</f>
        <v>#REF!</v>
      </c>
      <c r="I71" s="83" t="e">
        <f>SUM(#REF!)</f>
        <v>#REF!</v>
      </c>
      <c r="J71" s="293">
        <f aca="true" t="shared" si="5" ref="J71:J97">+G71/F71*100</f>
        <v>108.09716599190284</v>
      </c>
      <c r="K71" s="4"/>
      <c r="L71" s="4"/>
      <c r="M71" s="4"/>
    </row>
    <row r="72" spans="1:13" s="4" customFormat="1" ht="12.75">
      <c r="A72" s="39"/>
      <c r="B72" s="185">
        <v>3</v>
      </c>
      <c r="C72" s="58" t="s">
        <v>61</v>
      </c>
      <c r="D72" s="181">
        <v>324</v>
      </c>
      <c r="E72" s="41" t="s">
        <v>113</v>
      </c>
      <c r="F72" s="83">
        <v>0</v>
      </c>
      <c r="G72" s="83">
        <v>0</v>
      </c>
      <c r="H72" s="83" t="e">
        <f>SUM(#REF!)</f>
        <v>#REF!</v>
      </c>
      <c r="I72" s="83" t="e">
        <f>SUM(#REF!)</f>
        <v>#REF!</v>
      </c>
      <c r="J72" s="293">
        <v>0</v>
      </c>
      <c r="L72"/>
      <c r="M72"/>
    </row>
    <row r="73" spans="1:13" s="3" customFormat="1" ht="12.75">
      <c r="A73" s="39"/>
      <c r="B73" s="181">
        <v>1</v>
      </c>
      <c r="C73" s="58" t="s">
        <v>61</v>
      </c>
      <c r="D73" s="289">
        <v>329</v>
      </c>
      <c r="E73" s="290" t="s">
        <v>8</v>
      </c>
      <c r="F73" s="168">
        <v>37000</v>
      </c>
      <c r="G73" s="168">
        <v>37000</v>
      </c>
      <c r="H73" s="83" t="e">
        <f>SUM(#REF!)</f>
        <v>#REF!</v>
      </c>
      <c r="I73" s="83" t="e">
        <f>SUM(#REF!)</f>
        <v>#REF!</v>
      </c>
      <c r="J73" s="293">
        <f t="shared" si="5"/>
        <v>100</v>
      </c>
      <c r="L73"/>
      <c r="M73"/>
    </row>
    <row r="74" spans="1:13" s="4" customFormat="1" ht="12.75">
      <c r="A74" s="39"/>
      <c r="B74" s="181"/>
      <c r="C74" s="39" t="s">
        <v>61</v>
      </c>
      <c r="D74" s="27">
        <v>34</v>
      </c>
      <c r="E74" s="28" t="s">
        <v>9</v>
      </c>
      <c r="F74" s="83">
        <f>SUM(F75)</f>
        <v>17500</v>
      </c>
      <c r="G74" s="83">
        <f>SUM(G75)</f>
        <v>17500</v>
      </c>
      <c r="H74" s="83" t="e">
        <f>SUM(H75)</f>
        <v>#REF!</v>
      </c>
      <c r="I74" s="83" t="e">
        <f>SUM(I75)</f>
        <v>#REF!</v>
      </c>
      <c r="J74" s="293">
        <f t="shared" si="5"/>
        <v>100</v>
      </c>
      <c r="L74" s="2"/>
      <c r="M74" s="2"/>
    </row>
    <row r="75" spans="1:13" s="3" customFormat="1" ht="12.75">
      <c r="A75" s="39"/>
      <c r="B75" s="181">
        <v>1</v>
      </c>
      <c r="C75" s="58" t="s">
        <v>61</v>
      </c>
      <c r="D75" s="181">
        <v>343</v>
      </c>
      <c r="E75" s="41" t="s">
        <v>46</v>
      </c>
      <c r="F75" s="168">
        <v>17500</v>
      </c>
      <c r="G75" s="168">
        <v>17500</v>
      </c>
      <c r="H75" s="83" t="e">
        <f>SUM(#REF!)</f>
        <v>#REF!</v>
      </c>
      <c r="I75" s="83" t="e">
        <f>SUM(#REF!)</f>
        <v>#REF!</v>
      </c>
      <c r="J75" s="293">
        <f t="shared" si="5"/>
        <v>100</v>
      </c>
      <c r="K75" s="2"/>
      <c r="L75" s="2"/>
      <c r="M75" s="2"/>
    </row>
    <row r="76" spans="1:13" s="4" customFormat="1" ht="12.75">
      <c r="A76" s="67" t="s">
        <v>129</v>
      </c>
      <c r="B76" s="186"/>
      <c r="C76" s="67" t="s">
        <v>64</v>
      </c>
      <c r="D76" s="34" t="s">
        <v>230</v>
      </c>
      <c r="E76" s="35" t="s">
        <v>23</v>
      </c>
      <c r="F76" s="249">
        <f aca="true" t="shared" si="6" ref="F76:I77">SUM(F77)</f>
        <v>80000</v>
      </c>
      <c r="G76" s="249">
        <f t="shared" si="6"/>
        <v>80000</v>
      </c>
      <c r="H76" s="249" t="e">
        <f t="shared" si="6"/>
        <v>#REF!</v>
      </c>
      <c r="I76" s="249" t="e">
        <f t="shared" si="6"/>
        <v>#REF!</v>
      </c>
      <c r="J76" s="215">
        <v>0</v>
      </c>
      <c r="K76"/>
      <c r="L76" s="2"/>
      <c r="M76" s="2"/>
    </row>
    <row r="77" spans="1:11" s="4" customFormat="1" ht="12.75">
      <c r="A77" s="39"/>
      <c r="B77" s="181"/>
      <c r="C77" s="66" t="s">
        <v>64</v>
      </c>
      <c r="D77" s="27">
        <v>3</v>
      </c>
      <c r="E77" s="28" t="s">
        <v>3</v>
      </c>
      <c r="F77" s="83">
        <f t="shared" si="6"/>
        <v>80000</v>
      </c>
      <c r="G77" s="83">
        <f t="shared" si="6"/>
        <v>80000</v>
      </c>
      <c r="H77" s="83" t="e">
        <f t="shared" si="6"/>
        <v>#REF!</v>
      </c>
      <c r="I77" s="83" t="e">
        <f t="shared" si="6"/>
        <v>#REF!</v>
      </c>
      <c r="J77" s="293">
        <v>0</v>
      </c>
      <c r="K77" s="2"/>
    </row>
    <row r="78" spans="1:13" s="2" customFormat="1" ht="12.75">
      <c r="A78" s="39"/>
      <c r="B78" s="181"/>
      <c r="C78" s="66" t="s">
        <v>64</v>
      </c>
      <c r="D78" s="27">
        <v>32</v>
      </c>
      <c r="E78" s="28" t="s">
        <v>4</v>
      </c>
      <c r="F78" s="83">
        <f>SUM(F79,F80,F81)</f>
        <v>80000</v>
      </c>
      <c r="G78" s="83">
        <f>SUM(G79,G80,G81)</f>
        <v>80000</v>
      </c>
      <c r="H78" s="83" t="e">
        <f>SUM(H79,H80,H81)</f>
        <v>#REF!</v>
      </c>
      <c r="I78" s="83" t="e">
        <f>SUM(I79,I80,I81)</f>
        <v>#REF!</v>
      </c>
      <c r="J78" s="293">
        <v>0</v>
      </c>
      <c r="L78"/>
      <c r="M78"/>
    </row>
    <row r="79" spans="1:13" s="2" customFormat="1" ht="12.75">
      <c r="A79" s="58"/>
      <c r="B79" s="181" t="s">
        <v>298</v>
      </c>
      <c r="C79" s="288" t="s">
        <v>64</v>
      </c>
      <c r="D79" s="181">
        <v>322</v>
      </c>
      <c r="E79" s="41" t="s">
        <v>49</v>
      </c>
      <c r="F79" s="168">
        <v>3000</v>
      </c>
      <c r="G79" s="168">
        <v>3000</v>
      </c>
      <c r="H79" s="168" t="e">
        <f>SUM(#REF!)</f>
        <v>#REF!</v>
      </c>
      <c r="I79" s="168" t="e">
        <f>SUM(#REF!)</f>
        <v>#REF!</v>
      </c>
      <c r="J79" s="293">
        <v>0</v>
      </c>
      <c r="L79" s="220"/>
      <c r="M79" s="220"/>
    </row>
    <row r="80" spans="1:13" s="4" customFormat="1" ht="12.75">
      <c r="A80" s="58"/>
      <c r="B80" s="181" t="s">
        <v>298</v>
      </c>
      <c r="C80" s="288" t="s">
        <v>64</v>
      </c>
      <c r="D80" s="181">
        <v>323</v>
      </c>
      <c r="E80" s="41" t="s">
        <v>45</v>
      </c>
      <c r="F80" s="168">
        <v>6500</v>
      </c>
      <c r="G80" s="168">
        <v>6500</v>
      </c>
      <c r="H80" s="168" t="e">
        <f>SUM(#REF!)</f>
        <v>#REF!</v>
      </c>
      <c r="I80" s="168" t="e">
        <f>SUM(#REF!)</f>
        <v>#REF!</v>
      </c>
      <c r="J80" s="293">
        <v>0</v>
      </c>
      <c r="L80" s="220"/>
      <c r="M80" s="220"/>
    </row>
    <row r="81" spans="1:13" s="4" customFormat="1" ht="12.75">
      <c r="A81" s="58"/>
      <c r="B81" s="181" t="s">
        <v>298</v>
      </c>
      <c r="C81" s="288" t="s">
        <v>64</v>
      </c>
      <c r="D81" s="181">
        <v>329</v>
      </c>
      <c r="E81" s="41" t="s">
        <v>8</v>
      </c>
      <c r="F81" s="168">
        <v>70500</v>
      </c>
      <c r="G81" s="168">
        <v>70500</v>
      </c>
      <c r="H81" s="168" t="e">
        <f>SUM(#REF!)</f>
        <v>#REF!</v>
      </c>
      <c r="I81" s="168" t="e">
        <f>SUM(#REF!)</f>
        <v>#REF!</v>
      </c>
      <c r="J81" s="293">
        <v>0</v>
      </c>
      <c r="L81" s="220"/>
      <c r="M81" s="220"/>
    </row>
    <row r="82" spans="1:13" s="4" customFormat="1" ht="22.5">
      <c r="A82" s="64" t="s">
        <v>130</v>
      </c>
      <c r="B82" s="183"/>
      <c r="C82" s="55" t="s">
        <v>61</v>
      </c>
      <c r="D82" s="46" t="s">
        <v>235</v>
      </c>
      <c r="E82" s="35" t="s">
        <v>320</v>
      </c>
      <c r="F82" s="245">
        <f aca="true" t="shared" si="7" ref="F82:I83">SUM(F83)</f>
        <v>590000</v>
      </c>
      <c r="G82" s="245">
        <f t="shared" si="7"/>
        <v>590000</v>
      </c>
      <c r="H82" s="245" t="e">
        <f t="shared" si="7"/>
        <v>#REF!</v>
      </c>
      <c r="I82" s="245" t="e">
        <f t="shared" si="7"/>
        <v>#REF!</v>
      </c>
      <c r="J82" s="215">
        <f t="shared" si="5"/>
        <v>100</v>
      </c>
      <c r="K82" s="2"/>
      <c r="L82"/>
      <c r="M82"/>
    </row>
    <row r="83" spans="1:13" s="4" customFormat="1" ht="12.75">
      <c r="A83" s="39"/>
      <c r="B83" s="181"/>
      <c r="C83" s="39" t="s">
        <v>61</v>
      </c>
      <c r="D83" s="27">
        <v>3</v>
      </c>
      <c r="E83" s="28" t="s">
        <v>3</v>
      </c>
      <c r="F83" s="83">
        <f t="shared" si="7"/>
        <v>590000</v>
      </c>
      <c r="G83" s="83">
        <f t="shared" si="7"/>
        <v>590000</v>
      </c>
      <c r="H83" s="83" t="e">
        <f t="shared" si="7"/>
        <v>#REF!</v>
      </c>
      <c r="I83" s="83" t="e">
        <f t="shared" si="7"/>
        <v>#REF!</v>
      </c>
      <c r="J83" s="293">
        <f t="shared" si="5"/>
        <v>100</v>
      </c>
      <c r="K83" s="2"/>
      <c r="L83" s="2"/>
      <c r="M83" s="2"/>
    </row>
    <row r="84" spans="1:13" s="3" customFormat="1" ht="12.75">
      <c r="A84" s="39"/>
      <c r="B84" s="181"/>
      <c r="C84" s="39" t="s">
        <v>61</v>
      </c>
      <c r="D84" s="27">
        <v>32</v>
      </c>
      <c r="E84" s="28" t="s">
        <v>4</v>
      </c>
      <c r="F84" s="83">
        <f>SUM(F85,F86,F87)</f>
        <v>590000</v>
      </c>
      <c r="G84" s="83">
        <f>SUM(G85,G86,G87)</f>
        <v>590000</v>
      </c>
      <c r="H84" s="83" t="e">
        <f>SUM(H85,H86)</f>
        <v>#REF!</v>
      </c>
      <c r="I84" s="83" t="e">
        <f>SUM(I85,I86)</f>
        <v>#REF!</v>
      </c>
      <c r="J84" s="293">
        <f t="shared" si="5"/>
        <v>100</v>
      </c>
      <c r="K84" s="2"/>
      <c r="L84" s="2"/>
      <c r="M84" s="2"/>
    </row>
    <row r="85" spans="1:13" s="4" customFormat="1" ht="12.75">
      <c r="A85" s="39"/>
      <c r="B85" s="181">
        <v>1.8</v>
      </c>
      <c r="C85" s="58" t="s">
        <v>61</v>
      </c>
      <c r="D85" s="181">
        <v>322</v>
      </c>
      <c r="E85" s="41" t="s">
        <v>49</v>
      </c>
      <c r="F85" s="292">
        <v>55000</v>
      </c>
      <c r="G85" s="292">
        <v>55000</v>
      </c>
      <c r="H85" s="30" t="e">
        <f>SUM(#REF!)</f>
        <v>#REF!</v>
      </c>
      <c r="I85" s="30" t="e">
        <f>SUM(#REF!)</f>
        <v>#REF!</v>
      </c>
      <c r="J85" s="293">
        <f t="shared" si="5"/>
        <v>100</v>
      </c>
      <c r="K85" s="3"/>
      <c r="L85" s="2"/>
      <c r="M85" s="2"/>
    </row>
    <row r="86" spans="1:10" s="4" customFormat="1" ht="12.75">
      <c r="A86" s="39"/>
      <c r="B86" s="181">
        <v>1.8</v>
      </c>
      <c r="C86" s="58" t="s">
        <v>61</v>
      </c>
      <c r="D86" s="181">
        <v>323</v>
      </c>
      <c r="E86" s="41" t="s">
        <v>45</v>
      </c>
      <c r="F86" s="292">
        <v>525000</v>
      </c>
      <c r="G86" s="292">
        <v>525000</v>
      </c>
      <c r="H86" s="83" t="e">
        <f>SUM(#REF!)</f>
        <v>#REF!</v>
      </c>
      <c r="I86" s="83" t="e">
        <f>SUM(#REF!)</f>
        <v>#REF!</v>
      </c>
      <c r="J86" s="293">
        <f t="shared" si="5"/>
        <v>100</v>
      </c>
    </row>
    <row r="87" spans="1:13" s="4" customFormat="1" ht="12.75">
      <c r="A87" s="58"/>
      <c r="B87" s="181"/>
      <c r="C87" s="58"/>
      <c r="D87" s="181">
        <v>329</v>
      </c>
      <c r="E87" s="41" t="s">
        <v>336</v>
      </c>
      <c r="F87" s="168">
        <v>10000</v>
      </c>
      <c r="G87" s="168">
        <v>10000</v>
      </c>
      <c r="H87" s="199"/>
      <c r="I87" s="199"/>
      <c r="J87" s="293"/>
      <c r="K87" s="3"/>
      <c r="L87" s="3"/>
      <c r="M87" s="3"/>
    </row>
    <row r="88" spans="1:13" s="3" customFormat="1" ht="12.75">
      <c r="A88" s="64" t="s">
        <v>131</v>
      </c>
      <c r="B88" s="183"/>
      <c r="C88" s="55" t="s">
        <v>61</v>
      </c>
      <c r="D88" s="46" t="s">
        <v>236</v>
      </c>
      <c r="E88" s="26"/>
      <c r="F88" s="245">
        <f>SUM(F89)</f>
        <v>15000</v>
      </c>
      <c r="G88" s="245">
        <f>SUM(G89)</f>
        <v>20000</v>
      </c>
      <c r="H88" s="245" t="e">
        <f>SUM(H89)</f>
        <v>#REF!</v>
      </c>
      <c r="I88" s="245" t="e">
        <f>SUM(I89)</f>
        <v>#REF!</v>
      </c>
      <c r="J88" s="215">
        <f t="shared" si="5"/>
        <v>133.33333333333331</v>
      </c>
      <c r="K88" s="4"/>
      <c r="L88" s="4"/>
      <c r="M88" s="4"/>
    </row>
    <row r="89" spans="1:13" s="4" customFormat="1" ht="12.75">
      <c r="A89" s="39"/>
      <c r="B89" s="181"/>
      <c r="C89" s="39" t="s">
        <v>61</v>
      </c>
      <c r="D89" s="27">
        <v>3</v>
      </c>
      <c r="E89" s="28" t="s">
        <v>3</v>
      </c>
      <c r="F89" s="217">
        <f aca="true" t="shared" si="8" ref="F89:I90">SUM(F90)</f>
        <v>15000</v>
      </c>
      <c r="G89" s="217">
        <f t="shared" si="8"/>
        <v>20000</v>
      </c>
      <c r="H89" s="83" t="e">
        <f t="shared" si="8"/>
        <v>#REF!</v>
      </c>
      <c r="I89" s="83" t="e">
        <f t="shared" si="8"/>
        <v>#REF!</v>
      </c>
      <c r="J89" s="293">
        <f t="shared" si="5"/>
        <v>133.33333333333331</v>
      </c>
      <c r="L89" s="3"/>
      <c r="M89" s="3"/>
    </row>
    <row r="90" spans="1:13" s="3" customFormat="1" ht="12.75">
      <c r="A90" s="39"/>
      <c r="B90" s="181"/>
      <c r="C90" s="39" t="s">
        <v>61</v>
      </c>
      <c r="D90" s="27">
        <v>38</v>
      </c>
      <c r="E90" s="28" t="s">
        <v>5</v>
      </c>
      <c r="F90" s="217">
        <f t="shared" si="8"/>
        <v>15000</v>
      </c>
      <c r="G90" s="217">
        <f t="shared" si="8"/>
        <v>20000</v>
      </c>
      <c r="H90" s="29" t="e">
        <f t="shared" si="8"/>
        <v>#REF!</v>
      </c>
      <c r="I90" s="29" t="e">
        <f t="shared" si="8"/>
        <v>#REF!</v>
      </c>
      <c r="J90" s="293">
        <f t="shared" si="5"/>
        <v>133.33333333333331</v>
      </c>
      <c r="K90" s="4"/>
      <c r="L90" s="4"/>
      <c r="M90" s="4"/>
    </row>
    <row r="91" spans="1:10" s="4" customFormat="1" ht="12.75">
      <c r="A91" s="39"/>
      <c r="B91" s="181">
        <v>1</v>
      </c>
      <c r="C91" s="58" t="s">
        <v>61</v>
      </c>
      <c r="D91" s="181">
        <v>385</v>
      </c>
      <c r="E91" s="41" t="s">
        <v>50</v>
      </c>
      <c r="F91" s="168">
        <v>15000</v>
      </c>
      <c r="G91" s="168">
        <v>20000</v>
      </c>
      <c r="H91" s="83" t="e">
        <f>SUM(#REF!)</f>
        <v>#REF!</v>
      </c>
      <c r="I91" s="83" t="e">
        <f>SUM(#REF!)</f>
        <v>#REF!</v>
      </c>
      <c r="J91" s="293">
        <f t="shared" si="5"/>
        <v>133.33333333333331</v>
      </c>
    </row>
    <row r="92" spans="1:13" s="4" customFormat="1" ht="22.5">
      <c r="A92" s="64" t="s">
        <v>132</v>
      </c>
      <c r="B92" s="183"/>
      <c r="C92" s="55" t="s">
        <v>61</v>
      </c>
      <c r="D92" s="49" t="s">
        <v>238</v>
      </c>
      <c r="E92" s="46" t="s">
        <v>237</v>
      </c>
      <c r="F92" s="245">
        <f>SUM(F93)</f>
        <v>525000</v>
      </c>
      <c r="G92" s="245">
        <f>SUM(G93)</f>
        <v>790000</v>
      </c>
      <c r="H92" s="245" t="e">
        <f>SUM(H93)</f>
        <v>#REF!</v>
      </c>
      <c r="I92" s="245" t="e">
        <f>SUM(I93)</f>
        <v>#REF!</v>
      </c>
      <c r="J92" s="215">
        <f t="shared" si="5"/>
        <v>150.47619047619048</v>
      </c>
      <c r="L92" s="2"/>
      <c r="M92" s="2"/>
    </row>
    <row r="93" spans="1:13" s="4" customFormat="1" ht="22.5">
      <c r="A93" s="39"/>
      <c r="B93" s="181"/>
      <c r="C93" s="39" t="s">
        <v>61</v>
      </c>
      <c r="D93" s="27">
        <v>4</v>
      </c>
      <c r="E93" s="28" t="s">
        <v>11</v>
      </c>
      <c r="F93" s="83">
        <f>SUM(F96,F95)</f>
        <v>525000</v>
      </c>
      <c r="G93" s="83">
        <f>SUM(G96,G95)</f>
        <v>790000</v>
      </c>
      <c r="H93" s="83" t="e">
        <f>SUM(H96)</f>
        <v>#REF!</v>
      </c>
      <c r="I93" s="83" t="e">
        <f>SUM(I96)</f>
        <v>#REF!</v>
      </c>
      <c r="J93" s="293">
        <f t="shared" si="5"/>
        <v>150.47619047619048</v>
      </c>
      <c r="K93" s="3"/>
      <c r="L93" s="2"/>
      <c r="M93" s="2"/>
    </row>
    <row r="94" spans="1:11" s="4" customFormat="1" ht="12.75">
      <c r="A94" s="39"/>
      <c r="B94" s="181"/>
      <c r="C94" s="58" t="s">
        <v>61</v>
      </c>
      <c r="D94" s="181">
        <v>41</v>
      </c>
      <c r="E94" s="41" t="s">
        <v>53</v>
      </c>
      <c r="F94" s="83"/>
      <c r="G94" s="83"/>
      <c r="H94" s="83"/>
      <c r="I94" s="83"/>
      <c r="J94" s="293">
        <v>0</v>
      </c>
      <c r="K94"/>
    </row>
    <row r="95" spans="1:11" s="4" customFormat="1" ht="12.75">
      <c r="A95" s="39"/>
      <c r="B95" s="181"/>
      <c r="C95" s="58" t="s">
        <v>61</v>
      </c>
      <c r="D95" s="181">
        <v>411</v>
      </c>
      <c r="E95" s="41" t="s">
        <v>306</v>
      </c>
      <c r="F95" s="168">
        <v>60000</v>
      </c>
      <c r="G95" s="168">
        <v>60000</v>
      </c>
      <c r="H95" s="83"/>
      <c r="I95" s="83"/>
      <c r="J95" s="293">
        <v>0</v>
      </c>
      <c r="K95"/>
    </row>
    <row r="96" spans="1:11" s="4" customFormat="1" ht="22.5">
      <c r="A96" s="39"/>
      <c r="B96" s="181"/>
      <c r="C96" s="39" t="s">
        <v>61</v>
      </c>
      <c r="D96" s="27">
        <v>42</v>
      </c>
      <c r="E96" s="28" t="s">
        <v>12</v>
      </c>
      <c r="F96" s="83">
        <f>SUM(F97,F99,F98)</f>
        <v>465000</v>
      </c>
      <c r="G96" s="83">
        <f>SUM(G97,G99,G98)</f>
        <v>730000</v>
      </c>
      <c r="H96" s="83" t="e">
        <f>SUM(H97,H99)</f>
        <v>#REF!</v>
      </c>
      <c r="I96" s="83" t="e">
        <f>SUM(I97,I99)</f>
        <v>#REF!</v>
      </c>
      <c r="J96" s="293">
        <f t="shared" si="5"/>
        <v>156.98924731182794</v>
      </c>
      <c r="K96" s="2"/>
    </row>
    <row r="97" spans="1:11" s="4" customFormat="1" ht="12.75">
      <c r="A97" s="39"/>
      <c r="B97" s="181" t="s">
        <v>365</v>
      </c>
      <c r="C97" s="58" t="s">
        <v>61</v>
      </c>
      <c r="D97" s="181">
        <v>422</v>
      </c>
      <c r="E97" s="41" t="s">
        <v>385</v>
      </c>
      <c r="F97" s="292">
        <v>250000</v>
      </c>
      <c r="G97" s="292">
        <v>510000</v>
      </c>
      <c r="H97" s="30" t="e">
        <f>SUM(#REF!)</f>
        <v>#REF!</v>
      </c>
      <c r="I97" s="30" t="e">
        <f>SUM(#REF!)</f>
        <v>#REF!</v>
      </c>
      <c r="J97" s="293">
        <f t="shared" si="5"/>
        <v>204</v>
      </c>
      <c r="K97" s="2"/>
    </row>
    <row r="98" spans="1:13" s="4" customFormat="1" ht="12.75">
      <c r="A98" s="39"/>
      <c r="B98" s="181"/>
      <c r="C98" s="58" t="s">
        <v>61</v>
      </c>
      <c r="D98" s="181">
        <v>423</v>
      </c>
      <c r="E98" s="41" t="s">
        <v>303</v>
      </c>
      <c r="F98" s="168">
        <v>200000</v>
      </c>
      <c r="G98" s="168">
        <v>200000</v>
      </c>
      <c r="H98" s="83">
        <v>0</v>
      </c>
      <c r="I98" s="83">
        <v>0</v>
      </c>
      <c r="J98" s="293">
        <v>0</v>
      </c>
      <c r="L98" s="3"/>
      <c r="M98" s="3"/>
    </row>
    <row r="99" spans="1:13" s="3" customFormat="1" ht="12.75">
      <c r="A99" s="39"/>
      <c r="B99" s="181">
        <v>6</v>
      </c>
      <c r="C99" s="58" t="s">
        <v>61</v>
      </c>
      <c r="D99" s="181">
        <v>425</v>
      </c>
      <c r="E99" s="41" t="s">
        <v>332</v>
      </c>
      <c r="F99" s="168">
        <v>15000</v>
      </c>
      <c r="G99" s="168">
        <v>20000</v>
      </c>
      <c r="H99" s="83" t="e">
        <f>SUM(#REF!)</f>
        <v>#REF!</v>
      </c>
      <c r="I99" s="83" t="e">
        <f>SUM(#REF!)</f>
        <v>#REF!</v>
      </c>
      <c r="J99" s="293">
        <v>0</v>
      </c>
      <c r="K99" s="4"/>
      <c r="L99" s="4"/>
      <c r="M99" s="4"/>
    </row>
    <row r="100" spans="1:10" s="4" customFormat="1" ht="12.75">
      <c r="A100" s="263"/>
      <c r="B100" s="268"/>
      <c r="C100" s="263" t="s">
        <v>300</v>
      </c>
      <c r="D100" s="49" t="s">
        <v>230</v>
      </c>
      <c r="E100" s="50" t="s">
        <v>283</v>
      </c>
      <c r="F100" s="249">
        <f>SUM(F101)</f>
        <v>0</v>
      </c>
      <c r="G100" s="249">
        <f>SUM(G101)</f>
        <v>0</v>
      </c>
      <c r="H100" s="249" t="e">
        <f>SUM(H101)</f>
        <v>#REF!</v>
      </c>
      <c r="I100" s="249" t="e">
        <f>SUM(I101)</f>
        <v>#REF!</v>
      </c>
      <c r="J100" s="215">
        <v>0</v>
      </c>
    </row>
    <row r="101" spans="1:13" s="3" customFormat="1" ht="12" customHeight="1">
      <c r="A101" s="39"/>
      <c r="B101" s="181"/>
      <c r="C101" s="39" t="s">
        <v>300</v>
      </c>
      <c r="D101" s="27">
        <v>4</v>
      </c>
      <c r="E101" s="28" t="s">
        <v>120</v>
      </c>
      <c r="F101" s="83">
        <f aca="true" t="shared" si="9" ref="F101:I102">SUM(F102)</f>
        <v>0</v>
      </c>
      <c r="G101" s="83">
        <f t="shared" si="9"/>
        <v>0</v>
      </c>
      <c r="H101" s="83" t="e">
        <f t="shared" si="9"/>
        <v>#REF!</v>
      </c>
      <c r="I101" s="83" t="e">
        <f t="shared" si="9"/>
        <v>#REF!</v>
      </c>
      <c r="J101" s="293">
        <v>0</v>
      </c>
      <c r="K101" s="4"/>
      <c r="L101" s="4"/>
      <c r="M101" s="4"/>
    </row>
    <row r="102" spans="1:13" s="4" customFormat="1" ht="12" customHeight="1">
      <c r="A102" s="39"/>
      <c r="B102" s="181"/>
      <c r="C102" s="39" t="s">
        <v>300</v>
      </c>
      <c r="D102" s="27">
        <v>42</v>
      </c>
      <c r="E102" s="28" t="s">
        <v>121</v>
      </c>
      <c r="F102" s="83">
        <f t="shared" si="9"/>
        <v>0</v>
      </c>
      <c r="G102" s="217">
        <f t="shared" si="9"/>
        <v>0</v>
      </c>
      <c r="H102" s="83" t="e">
        <f t="shared" si="9"/>
        <v>#REF!</v>
      </c>
      <c r="I102" s="83" t="e">
        <f t="shared" si="9"/>
        <v>#REF!</v>
      </c>
      <c r="J102" s="293">
        <v>0</v>
      </c>
      <c r="K102" s="2"/>
      <c r="L102" s="3"/>
      <c r="M102" s="3"/>
    </row>
    <row r="103" spans="1:11" s="4" customFormat="1" ht="12" customHeight="1">
      <c r="A103" s="39"/>
      <c r="B103" s="181">
        <v>6</v>
      </c>
      <c r="C103" s="39" t="s">
        <v>300</v>
      </c>
      <c r="D103" s="27">
        <v>426</v>
      </c>
      <c r="E103" s="28" t="s">
        <v>51</v>
      </c>
      <c r="F103" s="168">
        <v>0</v>
      </c>
      <c r="G103" s="168">
        <v>0</v>
      </c>
      <c r="H103" s="83" t="e">
        <f>SUM(#REF!)</f>
        <v>#REF!</v>
      </c>
      <c r="I103" s="83" t="e">
        <f>SUM(#REF!)</f>
        <v>#REF!</v>
      </c>
      <c r="J103" s="293">
        <v>0</v>
      </c>
      <c r="K103" s="2"/>
    </row>
    <row r="104" spans="1:13" s="4" customFormat="1" ht="12" customHeight="1">
      <c r="A104" s="269"/>
      <c r="B104" s="270"/>
      <c r="C104" s="269" t="s">
        <v>315</v>
      </c>
      <c r="D104" s="270" t="s">
        <v>230</v>
      </c>
      <c r="E104" s="271" t="s">
        <v>316</v>
      </c>
      <c r="F104" s="272">
        <f aca="true" t="shared" si="10" ref="F104:G106">SUM(F105)</f>
        <v>0</v>
      </c>
      <c r="G104" s="272">
        <f t="shared" si="10"/>
        <v>0</v>
      </c>
      <c r="H104" s="272"/>
      <c r="I104" s="272"/>
      <c r="J104" s="215">
        <v>0</v>
      </c>
      <c r="K104"/>
      <c r="L104" s="3"/>
      <c r="M104" s="3"/>
    </row>
    <row r="105" spans="1:11" s="4" customFormat="1" ht="12" customHeight="1">
      <c r="A105" s="58"/>
      <c r="B105" s="181"/>
      <c r="C105" s="39" t="s">
        <v>315</v>
      </c>
      <c r="D105" s="27">
        <v>3</v>
      </c>
      <c r="E105" s="28" t="s">
        <v>3</v>
      </c>
      <c r="F105" s="217">
        <f t="shared" si="10"/>
        <v>0</v>
      </c>
      <c r="G105" s="217">
        <f t="shared" si="10"/>
        <v>0</v>
      </c>
      <c r="H105" s="30"/>
      <c r="I105" s="30"/>
      <c r="J105" s="293">
        <v>0</v>
      </c>
      <c r="K105" s="2"/>
    </row>
    <row r="106" spans="1:10" s="4" customFormat="1" ht="12" customHeight="1">
      <c r="A106" s="58"/>
      <c r="B106" s="181"/>
      <c r="C106" s="39" t="s">
        <v>315</v>
      </c>
      <c r="D106" s="27">
        <v>37</v>
      </c>
      <c r="E106" s="276" t="s">
        <v>318</v>
      </c>
      <c r="F106" s="217">
        <f t="shared" si="10"/>
        <v>0</v>
      </c>
      <c r="G106" s="217">
        <f t="shared" si="10"/>
        <v>0</v>
      </c>
      <c r="H106" s="30"/>
      <c r="I106" s="30"/>
      <c r="J106" s="293">
        <v>0</v>
      </c>
    </row>
    <row r="107" spans="1:13" s="2" customFormat="1" ht="12.75">
      <c r="A107" s="58"/>
      <c r="B107" s="181"/>
      <c r="C107" s="39" t="s">
        <v>315</v>
      </c>
      <c r="D107" s="27">
        <v>372</v>
      </c>
      <c r="E107" s="276" t="s">
        <v>317</v>
      </c>
      <c r="F107" s="217">
        <v>0</v>
      </c>
      <c r="G107" s="217">
        <v>0</v>
      </c>
      <c r="H107" s="30"/>
      <c r="I107" s="30"/>
      <c r="J107" s="293">
        <v>0</v>
      </c>
      <c r="K107" s="8"/>
      <c r="L107" s="4"/>
      <c r="M107" s="4"/>
    </row>
    <row r="108" spans="1:13" s="2" customFormat="1" ht="12.75">
      <c r="A108" s="100" t="s">
        <v>168</v>
      </c>
      <c r="B108" s="187"/>
      <c r="C108" s="59"/>
      <c r="D108" s="47" t="s">
        <v>95</v>
      </c>
      <c r="E108" s="25"/>
      <c r="F108" s="243">
        <f>SUM(F110)</f>
        <v>247500</v>
      </c>
      <c r="G108" s="243">
        <f>SUM(G110)</f>
        <v>247500</v>
      </c>
      <c r="H108" s="243" t="e">
        <f>SUM(H110)</f>
        <v>#REF!</v>
      </c>
      <c r="I108" s="243" t="e">
        <f>SUM(I110)</f>
        <v>#REF!</v>
      </c>
      <c r="J108" s="228">
        <f>+G108/F108*100</f>
        <v>100</v>
      </c>
      <c r="K108" s="9"/>
      <c r="L108" s="4"/>
      <c r="M108" s="4"/>
    </row>
    <row r="109" spans="1:11" s="4" customFormat="1" ht="12.75">
      <c r="A109" s="273" t="s">
        <v>65</v>
      </c>
      <c r="B109" s="187"/>
      <c r="C109" s="59" t="s">
        <v>65</v>
      </c>
      <c r="D109" s="47" t="s">
        <v>239</v>
      </c>
      <c r="E109" s="25"/>
      <c r="F109" s="250"/>
      <c r="G109" s="250"/>
      <c r="H109" s="250"/>
      <c r="I109" s="250"/>
      <c r="J109" s="228"/>
      <c r="K109" s="9"/>
    </row>
    <row r="110" spans="1:11" s="4" customFormat="1" ht="12.75">
      <c r="A110" s="99" t="s">
        <v>133</v>
      </c>
      <c r="B110" s="182"/>
      <c r="C110" s="53"/>
      <c r="D110" s="48" t="s">
        <v>240</v>
      </c>
      <c r="E110" s="31" t="s">
        <v>241</v>
      </c>
      <c r="F110" s="244">
        <f>SUM(F119,F111,F124)</f>
        <v>247500</v>
      </c>
      <c r="G110" s="244">
        <f>SUM(G119,G111,G124)</f>
        <v>247500</v>
      </c>
      <c r="H110" s="244" t="e">
        <f>SUM(H119,H111,H124)</f>
        <v>#REF!</v>
      </c>
      <c r="I110" s="244" t="e">
        <f>SUM(I119,I111,I124)</f>
        <v>#REF!</v>
      </c>
      <c r="J110" s="229">
        <f aca="true" t="shared" si="11" ref="J110:J128">+G110/F110*100</f>
        <v>100</v>
      </c>
      <c r="K110" s="219"/>
    </row>
    <row r="111" spans="1:11" s="4" customFormat="1" ht="12.75">
      <c r="A111" s="64" t="s">
        <v>134</v>
      </c>
      <c r="B111" s="183"/>
      <c r="C111" s="55" t="s">
        <v>66</v>
      </c>
      <c r="D111" s="46" t="s">
        <v>230</v>
      </c>
      <c r="E111" s="26" t="s">
        <v>242</v>
      </c>
      <c r="F111" s="245">
        <f>SUM(F112)</f>
        <v>240000</v>
      </c>
      <c r="G111" s="245">
        <f>SUM(G112)</f>
        <v>240000</v>
      </c>
      <c r="H111" s="245" t="e">
        <f>SUM(H112)</f>
        <v>#REF!</v>
      </c>
      <c r="I111" s="245" t="e">
        <f>SUM(I112)</f>
        <v>#REF!</v>
      </c>
      <c r="J111" s="215">
        <f t="shared" si="11"/>
        <v>100</v>
      </c>
      <c r="K111"/>
    </row>
    <row r="112" spans="1:27" s="6" customFormat="1" ht="12.75" customHeight="1">
      <c r="A112" s="39"/>
      <c r="B112" s="181"/>
      <c r="C112" s="39" t="s">
        <v>66</v>
      </c>
      <c r="D112" s="27">
        <v>3</v>
      </c>
      <c r="E112" s="28" t="s">
        <v>3</v>
      </c>
      <c r="F112" s="217">
        <f>SUM(F113,F115,F117)</f>
        <v>240000</v>
      </c>
      <c r="G112" s="217">
        <f>SUM(G113,G115,G117)</f>
        <v>240000</v>
      </c>
      <c r="H112" s="29" t="e">
        <f>SUM(H113,H115,H117)</f>
        <v>#REF!</v>
      </c>
      <c r="I112" s="29" t="e">
        <f>SUM(I113,I115,I117)</f>
        <v>#REF!</v>
      </c>
      <c r="J112" s="293">
        <f t="shared" si="11"/>
        <v>100</v>
      </c>
      <c r="K112"/>
      <c r="L112" s="4"/>
      <c r="M112" s="4"/>
      <c r="N112" s="7"/>
      <c r="O112" s="7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</row>
    <row r="113" spans="1:11" s="3" customFormat="1" ht="12.75">
      <c r="A113" s="39"/>
      <c r="B113" s="181"/>
      <c r="C113" s="39" t="s">
        <v>66</v>
      </c>
      <c r="D113" s="27">
        <v>32</v>
      </c>
      <c r="E113" s="28" t="s">
        <v>4</v>
      </c>
      <c r="F113" s="83">
        <f>SUM(F114)</f>
        <v>0</v>
      </c>
      <c r="G113" s="83">
        <f>SUM(G114)</f>
        <v>0</v>
      </c>
      <c r="H113" s="83" t="e">
        <f>SUM(H114)</f>
        <v>#REF!</v>
      </c>
      <c r="I113" s="83" t="e">
        <f>SUM(I114)</f>
        <v>#REF!</v>
      </c>
      <c r="J113" s="293">
        <v>0</v>
      </c>
      <c r="K113"/>
    </row>
    <row r="114" spans="1:13" s="3" customFormat="1" ht="12.75">
      <c r="A114" s="39"/>
      <c r="B114" s="181"/>
      <c r="C114" s="58" t="s">
        <v>66</v>
      </c>
      <c r="D114" s="181">
        <v>323</v>
      </c>
      <c r="E114" s="41" t="s">
        <v>45</v>
      </c>
      <c r="F114" s="217">
        <v>0</v>
      </c>
      <c r="G114" s="217">
        <v>0</v>
      </c>
      <c r="H114" s="83" t="e">
        <f>SUM(#REF!)</f>
        <v>#REF!</v>
      </c>
      <c r="I114" s="83" t="e">
        <f>SUM(#REF!)</f>
        <v>#REF!</v>
      </c>
      <c r="J114" s="293">
        <v>0</v>
      </c>
      <c r="K114" s="2"/>
      <c r="L114" s="4"/>
      <c r="M114" s="4"/>
    </row>
    <row r="115" spans="1:11" s="3" customFormat="1" ht="22.5">
      <c r="A115" s="58"/>
      <c r="B115" s="181"/>
      <c r="C115" s="39" t="s">
        <v>66</v>
      </c>
      <c r="D115" s="27">
        <v>36</v>
      </c>
      <c r="E115" s="38" t="s">
        <v>312</v>
      </c>
      <c r="F115" s="217">
        <f>SUM(F116)</f>
        <v>110000</v>
      </c>
      <c r="G115" s="217">
        <f>SUM(G116)</f>
        <v>110000</v>
      </c>
      <c r="H115" s="30" t="e">
        <f>SUM(H116)</f>
        <v>#REF!</v>
      </c>
      <c r="I115" s="30" t="e">
        <f>SUM(I116)</f>
        <v>#REF!</v>
      </c>
      <c r="J115" s="293">
        <f t="shared" si="11"/>
        <v>100</v>
      </c>
      <c r="K115" s="2"/>
    </row>
    <row r="116" spans="1:10" s="4" customFormat="1" ht="12.75">
      <c r="A116" s="58"/>
      <c r="B116" s="181"/>
      <c r="C116" s="58" t="s">
        <v>66</v>
      </c>
      <c r="D116" s="181">
        <v>363</v>
      </c>
      <c r="E116" s="291" t="s">
        <v>33</v>
      </c>
      <c r="F116" s="303">
        <v>110000</v>
      </c>
      <c r="G116" s="292">
        <v>110000</v>
      </c>
      <c r="H116" s="265" t="e">
        <f>SUM(#REF!)</f>
        <v>#REF!</v>
      </c>
      <c r="I116" s="265" t="e">
        <f>SUM(#REF!)</f>
        <v>#REF!</v>
      </c>
      <c r="J116" s="293">
        <f t="shared" si="11"/>
        <v>100</v>
      </c>
    </row>
    <row r="117" spans="1:13" s="3" customFormat="1" ht="12.75">
      <c r="A117" s="39"/>
      <c r="B117" s="181"/>
      <c r="C117" s="39" t="s">
        <v>66</v>
      </c>
      <c r="D117" s="27">
        <v>38</v>
      </c>
      <c r="E117" s="28" t="s">
        <v>5</v>
      </c>
      <c r="F117" s="217">
        <f>SUM(F118)</f>
        <v>130000</v>
      </c>
      <c r="G117" s="217">
        <f>SUM(G118)</f>
        <v>130000</v>
      </c>
      <c r="H117" s="29" t="e">
        <f>SUM(H118)</f>
        <v>#REF!</v>
      </c>
      <c r="I117" s="29" t="e">
        <f>SUM(I118)</f>
        <v>#REF!</v>
      </c>
      <c r="J117" s="293">
        <f t="shared" si="11"/>
        <v>100</v>
      </c>
      <c r="L117" s="4"/>
      <c r="M117" s="4"/>
    </row>
    <row r="118" spans="1:11" s="4" customFormat="1" ht="12.75">
      <c r="A118" s="39"/>
      <c r="B118" s="181">
        <v>1</v>
      </c>
      <c r="C118" s="58" t="s">
        <v>66</v>
      </c>
      <c r="D118" s="181">
        <v>381</v>
      </c>
      <c r="E118" s="41" t="s">
        <v>52</v>
      </c>
      <c r="F118" s="168">
        <v>130000</v>
      </c>
      <c r="G118" s="168">
        <v>130000</v>
      </c>
      <c r="H118" s="83" t="e">
        <f>SUM(#REF!)</f>
        <v>#REF!</v>
      </c>
      <c r="I118" s="83" t="e">
        <f>SUM(#REF!)</f>
        <v>#REF!</v>
      </c>
      <c r="J118" s="293">
        <f t="shared" si="11"/>
        <v>100</v>
      </c>
      <c r="K118" s="3"/>
    </row>
    <row r="119" spans="1:11" s="4" customFormat="1" ht="12.75">
      <c r="A119" s="261" t="s">
        <v>135</v>
      </c>
      <c r="B119" s="262"/>
      <c r="C119" s="263" t="s">
        <v>66</v>
      </c>
      <c r="D119" s="264" t="s">
        <v>230</v>
      </c>
      <c r="E119" s="264" t="s">
        <v>333</v>
      </c>
      <c r="F119" s="245">
        <f>SUM(F120)</f>
        <v>7500</v>
      </c>
      <c r="G119" s="245">
        <f>SUM(G120)</f>
        <v>7500</v>
      </c>
      <c r="H119" s="245" t="e">
        <f>SUM(H120)</f>
        <v>#REF!</v>
      </c>
      <c r="I119" s="245" t="e">
        <f>SUM(I120)</f>
        <v>#REF!</v>
      </c>
      <c r="J119" s="215">
        <f t="shared" si="11"/>
        <v>100</v>
      </c>
      <c r="K119" s="3"/>
    </row>
    <row r="120" spans="1:13" s="3" customFormat="1" ht="12.75">
      <c r="A120" s="39"/>
      <c r="B120" s="181"/>
      <c r="C120" s="39" t="s">
        <v>66</v>
      </c>
      <c r="D120" s="27">
        <v>3</v>
      </c>
      <c r="E120" s="28" t="s">
        <v>3</v>
      </c>
      <c r="F120" s="83">
        <f>SUM(F121:F122)</f>
        <v>7500</v>
      </c>
      <c r="G120" s="83">
        <f>SUM(G121:G122)</f>
        <v>7500</v>
      </c>
      <c r="H120" s="83" t="e">
        <f>SUM(H122)</f>
        <v>#REF!</v>
      </c>
      <c r="I120" s="83" t="e">
        <f>SUM(I122)</f>
        <v>#REF!</v>
      </c>
      <c r="J120" s="293">
        <f t="shared" si="11"/>
        <v>100</v>
      </c>
      <c r="K120" s="4"/>
      <c r="L120" s="4"/>
      <c r="M120" s="4"/>
    </row>
    <row r="121" spans="1:13" s="3" customFormat="1" ht="12.75">
      <c r="A121" s="39"/>
      <c r="B121" s="181"/>
      <c r="C121" s="39" t="s">
        <v>66</v>
      </c>
      <c r="D121" s="27">
        <v>32</v>
      </c>
      <c r="E121" s="28" t="s">
        <v>4</v>
      </c>
      <c r="F121" s="83"/>
      <c r="G121" s="83">
        <v>0</v>
      </c>
      <c r="H121" s="83"/>
      <c r="I121" s="83"/>
      <c r="J121" s="293"/>
      <c r="K121" s="4"/>
      <c r="L121" s="4"/>
      <c r="M121" s="4"/>
    </row>
    <row r="122" spans="1:13" s="4" customFormat="1" ht="22.5">
      <c r="A122" s="39"/>
      <c r="B122" s="181"/>
      <c r="C122" s="39" t="s">
        <v>66</v>
      </c>
      <c r="D122" s="27">
        <v>36</v>
      </c>
      <c r="E122" s="28" t="s">
        <v>13</v>
      </c>
      <c r="F122" s="83">
        <f>SUM(F123)</f>
        <v>7500</v>
      </c>
      <c r="G122" s="83">
        <f>SUM(G123)</f>
        <v>7500</v>
      </c>
      <c r="H122" s="83" t="e">
        <f>SUM(H123)</f>
        <v>#REF!</v>
      </c>
      <c r="I122" s="83" t="e">
        <f>SUM(I123)</f>
        <v>#REF!</v>
      </c>
      <c r="J122" s="293">
        <f t="shared" si="11"/>
        <v>100</v>
      </c>
      <c r="K122"/>
      <c r="L122" s="2"/>
      <c r="M122" s="2"/>
    </row>
    <row r="123" spans="1:13" ht="12.75">
      <c r="A123" s="39"/>
      <c r="B123" s="181">
        <v>1</v>
      </c>
      <c r="C123" s="58" t="s">
        <v>66</v>
      </c>
      <c r="D123" s="181">
        <v>3631</v>
      </c>
      <c r="E123" s="41" t="s">
        <v>33</v>
      </c>
      <c r="F123" s="168">
        <v>7500</v>
      </c>
      <c r="G123" s="168">
        <v>7500</v>
      </c>
      <c r="H123" s="83" t="e">
        <f>SUM(#REF!)</f>
        <v>#REF!</v>
      </c>
      <c r="I123" s="83" t="e">
        <f>SUM(#REF!)</f>
        <v>#REF!</v>
      </c>
      <c r="J123" s="293">
        <f t="shared" si="11"/>
        <v>100</v>
      </c>
      <c r="L123" s="2"/>
      <c r="M123" s="2"/>
    </row>
    <row r="124" spans="1:13" s="2" customFormat="1" ht="12.75">
      <c r="A124" s="67"/>
      <c r="B124" s="186"/>
      <c r="C124" s="67" t="s">
        <v>66</v>
      </c>
      <c r="D124" s="34" t="s">
        <v>230</v>
      </c>
      <c r="E124" s="35" t="s">
        <v>29</v>
      </c>
      <c r="F124" s="249">
        <f aca="true" t="shared" si="12" ref="F124:I125">SUM(F125)</f>
        <v>0</v>
      </c>
      <c r="G124" s="249">
        <f t="shared" si="12"/>
        <v>0</v>
      </c>
      <c r="H124" s="249" t="e">
        <f t="shared" si="12"/>
        <v>#REF!</v>
      </c>
      <c r="I124" s="249" t="e">
        <f t="shared" si="12"/>
        <v>#REF!</v>
      </c>
      <c r="J124" s="215">
        <v>0</v>
      </c>
      <c r="L124" s="4"/>
      <c r="M124" s="4"/>
    </row>
    <row r="125" spans="1:13" s="2" customFormat="1" ht="12.75">
      <c r="A125" s="96"/>
      <c r="B125" s="188"/>
      <c r="C125" s="39" t="s">
        <v>66</v>
      </c>
      <c r="D125" s="37">
        <v>3</v>
      </c>
      <c r="E125" s="38" t="s">
        <v>3</v>
      </c>
      <c r="F125" s="83">
        <f t="shared" si="12"/>
        <v>0</v>
      </c>
      <c r="G125" s="83">
        <f t="shared" si="12"/>
        <v>0</v>
      </c>
      <c r="H125" s="83" t="e">
        <f t="shared" si="12"/>
        <v>#REF!</v>
      </c>
      <c r="I125" s="83" t="e">
        <f t="shared" si="12"/>
        <v>#REF!</v>
      </c>
      <c r="J125" s="293">
        <v>0</v>
      </c>
      <c r="K125" s="3"/>
      <c r="L125" s="4"/>
      <c r="M125" s="4"/>
    </row>
    <row r="126" spans="1:13" s="2" customFormat="1" ht="22.5">
      <c r="A126" s="96"/>
      <c r="B126" s="188"/>
      <c r="C126" s="39" t="s">
        <v>66</v>
      </c>
      <c r="D126" s="37">
        <v>36</v>
      </c>
      <c r="E126" s="38" t="s">
        <v>13</v>
      </c>
      <c r="F126" s="83">
        <f>SUM(F127)</f>
        <v>0</v>
      </c>
      <c r="G126" s="83">
        <f>SUM(G127)</f>
        <v>0</v>
      </c>
      <c r="H126" s="83" t="e">
        <f>SUM(H127)</f>
        <v>#REF!</v>
      </c>
      <c r="I126" s="83" t="e">
        <f>SUM(I127)</f>
        <v>#REF!</v>
      </c>
      <c r="J126" s="293">
        <v>0</v>
      </c>
      <c r="K126" s="4"/>
      <c r="L126" s="4"/>
      <c r="M126" s="4"/>
    </row>
    <row r="127" spans="1:13" s="4" customFormat="1" ht="12.75">
      <c r="A127" s="96"/>
      <c r="B127" s="188"/>
      <c r="C127" s="39" t="s">
        <v>66</v>
      </c>
      <c r="D127" s="37">
        <v>363</v>
      </c>
      <c r="E127" s="38" t="s">
        <v>33</v>
      </c>
      <c r="F127" s="168">
        <v>0</v>
      </c>
      <c r="G127" s="168">
        <v>0</v>
      </c>
      <c r="H127" s="83" t="e">
        <f>SUM(#REF!)</f>
        <v>#REF!</v>
      </c>
      <c r="I127" s="83" t="e">
        <f>SUM(#REF!)</f>
        <v>#REF!</v>
      </c>
      <c r="J127" s="293">
        <v>0</v>
      </c>
      <c r="K127" s="3"/>
      <c r="L127" s="7"/>
      <c r="M127" s="7"/>
    </row>
    <row r="128" spans="1:13" s="4" customFormat="1" ht="12.75">
      <c r="A128" s="65" t="s">
        <v>169</v>
      </c>
      <c r="B128" s="184"/>
      <c r="C128" s="52"/>
      <c r="D128" s="25" t="s">
        <v>114</v>
      </c>
      <c r="E128" s="25" t="s">
        <v>20</v>
      </c>
      <c r="F128" s="243">
        <f>SUM(F130)</f>
        <v>78000</v>
      </c>
      <c r="G128" s="243">
        <f>SUM(G130)</f>
        <v>78000</v>
      </c>
      <c r="H128" s="243" t="e">
        <f>SUM(H130)</f>
        <v>#REF!</v>
      </c>
      <c r="I128" s="243" t="e">
        <f>SUM(I130)</f>
        <v>#REF!</v>
      </c>
      <c r="J128" s="228">
        <f t="shared" si="11"/>
        <v>100</v>
      </c>
      <c r="K128" s="3"/>
      <c r="L128" s="3"/>
      <c r="M128" s="3"/>
    </row>
    <row r="129" spans="1:13" s="4" customFormat="1" ht="12.75">
      <c r="A129" s="65" t="s">
        <v>67</v>
      </c>
      <c r="B129" s="184"/>
      <c r="C129" s="52" t="s">
        <v>67</v>
      </c>
      <c r="D129" s="25" t="s">
        <v>243</v>
      </c>
      <c r="E129" s="25"/>
      <c r="F129" s="243"/>
      <c r="G129" s="243"/>
      <c r="H129" s="243"/>
      <c r="I129" s="243"/>
      <c r="J129" s="228"/>
      <c r="K129" s="3"/>
      <c r="L129" s="3"/>
      <c r="M129" s="3"/>
    </row>
    <row r="130" spans="1:11" s="3" customFormat="1" ht="12.75">
      <c r="A130" s="99" t="s">
        <v>136</v>
      </c>
      <c r="B130" s="182"/>
      <c r="C130" s="53"/>
      <c r="D130" s="31" t="s">
        <v>244</v>
      </c>
      <c r="E130" s="31" t="s">
        <v>245</v>
      </c>
      <c r="F130" s="244">
        <f>SUM(F131,F139,F144,F148,F156)</f>
        <v>78000</v>
      </c>
      <c r="G130" s="244">
        <f>SUM(G131,G139,G144,G148,G156)</f>
        <v>78000</v>
      </c>
      <c r="H130" s="244" t="e">
        <f>SUM(H131,H139,H144,H148,H156)</f>
        <v>#REF!</v>
      </c>
      <c r="I130" s="244" t="e">
        <f>SUM(I131,I139,I144,I148,I156)</f>
        <v>#REF!</v>
      </c>
      <c r="J130" s="229">
        <f>+G130/F130*100</f>
        <v>100</v>
      </c>
      <c r="K130" s="4"/>
    </row>
    <row r="131" spans="1:11" s="4" customFormat="1" ht="12.75">
      <c r="A131" s="64" t="s">
        <v>137</v>
      </c>
      <c r="B131" s="183"/>
      <c r="C131" s="64" t="s">
        <v>68</v>
      </c>
      <c r="D131" s="26" t="s">
        <v>246</v>
      </c>
      <c r="E131" s="26" t="s">
        <v>39</v>
      </c>
      <c r="F131" s="245">
        <f>SUM(F133,F136)</f>
        <v>0</v>
      </c>
      <c r="G131" s="245">
        <f>SUM(G133,G136)</f>
        <v>0</v>
      </c>
      <c r="H131" s="245" t="e">
        <f>SUM(H133,H136)</f>
        <v>#REF!</v>
      </c>
      <c r="I131" s="245" t="e">
        <f>SUM(I133,I136)</f>
        <v>#REF!</v>
      </c>
      <c r="J131" s="215">
        <v>0</v>
      </c>
      <c r="K131" s="3"/>
    </row>
    <row r="132" spans="1:13" s="4" customFormat="1" ht="12.75">
      <c r="A132" s="64"/>
      <c r="B132" s="183"/>
      <c r="C132" s="55"/>
      <c r="D132" s="26"/>
      <c r="E132" s="26" t="s">
        <v>38</v>
      </c>
      <c r="F132" s="245"/>
      <c r="G132" s="337"/>
      <c r="H132" s="245"/>
      <c r="I132" s="245"/>
      <c r="J132" s="313"/>
      <c r="K132" s="3"/>
      <c r="L132" s="3"/>
      <c r="M132" s="3"/>
    </row>
    <row r="133" spans="1:11" s="4" customFormat="1" ht="12.75">
      <c r="A133" s="39"/>
      <c r="B133" s="181"/>
      <c r="C133" s="39" t="s">
        <v>68</v>
      </c>
      <c r="D133" s="27">
        <v>3</v>
      </c>
      <c r="E133" s="28" t="s">
        <v>3</v>
      </c>
      <c r="F133" s="83">
        <f aca="true" t="shared" si="13" ref="F133:I134">SUM(F134)</f>
        <v>0</v>
      </c>
      <c r="G133" s="83">
        <f t="shared" si="13"/>
        <v>0</v>
      </c>
      <c r="H133" s="83" t="e">
        <f t="shared" si="13"/>
        <v>#REF!</v>
      </c>
      <c r="I133" s="83" t="e">
        <f t="shared" si="13"/>
        <v>#REF!</v>
      </c>
      <c r="J133" s="293">
        <v>0</v>
      </c>
      <c r="K133" s="3"/>
    </row>
    <row r="134" spans="1:13" ht="12.75">
      <c r="A134" s="39"/>
      <c r="B134" s="181"/>
      <c r="C134" s="39" t="s">
        <v>68</v>
      </c>
      <c r="D134" s="27">
        <v>32</v>
      </c>
      <c r="E134" s="28" t="s">
        <v>4</v>
      </c>
      <c r="F134" s="83">
        <f t="shared" si="13"/>
        <v>0</v>
      </c>
      <c r="G134" s="83">
        <f t="shared" si="13"/>
        <v>0</v>
      </c>
      <c r="H134" s="83" t="e">
        <f t="shared" si="13"/>
        <v>#REF!</v>
      </c>
      <c r="I134" s="83" t="e">
        <f t="shared" si="13"/>
        <v>#REF!</v>
      </c>
      <c r="J134" s="293">
        <v>0</v>
      </c>
      <c r="K134" s="4"/>
      <c r="L134" s="4"/>
      <c r="M134" s="4"/>
    </row>
    <row r="135" spans="1:13" s="2" customFormat="1" ht="12.75">
      <c r="A135" s="39"/>
      <c r="B135" s="181">
        <v>6</v>
      </c>
      <c r="C135" s="39" t="s">
        <v>68</v>
      </c>
      <c r="D135" s="27">
        <v>323</v>
      </c>
      <c r="E135" s="28" t="s">
        <v>45</v>
      </c>
      <c r="F135" s="83">
        <v>0</v>
      </c>
      <c r="G135" s="83">
        <v>0</v>
      </c>
      <c r="H135" s="83" t="e">
        <f>SUM(#REF!)</f>
        <v>#REF!</v>
      </c>
      <c r="I135" s="83" t="e">
        <f>SUM(#REF!)</f>
        <v>#REF!</v>
      </c>
      <c r="J135" s="293">
        <v>0</v>
      </c>
      <c r="K135" s="3"/>
      <c r="L135" s="3"/>
      <c r="M135" s="3"/>
    </row>
    <row r="136" spans="1:13" s="2" customFormat="1" ht="22.5">
      <c r="A136" s="39"/>
      <c r="B136" s="181"/>
      <c r="C136" s="39" t="s">
        <v>68</v>
      </c>
      <c r="D136" s="27">
        <v>4</v>
      </c>
      <c r="E136" s="28" t="s">
        <v>11</v>
      </c>
      <c r="F136" s="83">
        <f aca="true" t="shared" si="14" ref="F136:I137">SUM(F137)</f>
        <v>0</v>
      </c>
      <c r="G136" s="83">
        <f t="shared" si="14"/>
        <v>0</v>
      </c>
      <c r="H136" s="83" t="e">
        <f t="shared" si="14"/>
        <v>#REF!</v>
      </c>
      <c r="I136" s="83" t="e">
        <f t="shared" si="14"/>
        <v>#REF!</v>
      </c>
      <c r="J136" s="293">
        <v>0</v>
      </c>
      <c r="K136" s="4"/>
      <c r="L136" s="4"/>
      <c r="M136" s="4"/>
    </row>
    <row r="137" spans="1:13" s="4" customFormat="1" ht="22.5">
      <c r="A137" s="39"/>
      <c r="B137" s="181"/>
      <c r="C137" s="39" t="s">
        <v>68</v>
      </c>
      <c r="D137" s="27">
        <v>41</v>
      </c>
      <c r="E137" s="28" t="s">
        <v>11</v>
      </c>
      <c r="F137" s="83">
        <f t="shared" si="14"/>
        <v>0</v>
      </c>
      <c r="G137" s="83">
        <f t="shared" si="14"/>
        <v>0</v>
      </c>
      <c r="H137" s="83" t="e">
        <f t="shared" si="14"/>
        <v>#REF!</v>
      </c>
      <c r="I137" s="83" t="e">
        <f t="shared" si="14"/>
        <v>#REF!</v>
      </c>
      <c r="J137" s="293">
        <v>0</v>
      </c>
      <c r="L137"/>
      <c r="M137"/>
    </row>
    <row r="138" spans="1:13" s="4" customFormat="1" ht="12.75">
      <c r="A138" s="39"/>
      <c r="B138" s="181">
        <v>6</v>
      </c>
      <c r="C138" s="39" t="s">
        <v>68</v>
      </c>
      <c r="D138" s="27">
        <v>411</v>
      </c>
      <c r="E138" s="28" t="s">
        <v>53</v>
      </c>
      <c r="F138" s="83">
        <v>0</v>
      </c>
      <c r="G138" s="83">
        <v>0</v>
      </c>
      <c r="H138" s="83" t="e">
        <f>SUM(#REF!)</f>
        <v>#REF!</v>
      </c>
      <c r="I138" s="83" t="e">
        <f>SUM(#REF!)</f>
        <v>#REF!</v>
      </c>
      <c r="J138" s="293">
        <v>0</v>
      </c>
      <c r="L138" s="2"/>
      <c r="M138" s="2"/>
    </row>
    <row r="139" spans="1:13" s="220" customFormat="1" ht="12.75">
      <c r="A139" s="115"/>
      <c r="B139" s="183"/>
      <c r="C139" s="55"/>
      <c r="D139" s="64" t="s">
        <v>92</v>
      </c>
      <c r="E139" s="26" t="s">
        <v>91</v>
      </c>
      <c r="F139" s="245">
        <f>SUM(F141)</f>
        <v>20000</v>
      </c>
      <c r="G139" s="245">
        <f>SUM(G141)</f>
        <v>20000</v>
      </c>
      <c r="H139" s="245" t="e">
        <f>SUM(H141)</f>
        <v>#REF!</v>
      </c>
      <c r="I139" s="245" t="e">
        <f>SUM(I141)</f>
        <v>#REF!</v>
      </c>
      <c r="J139" s="215">
        <f>+G139/F139*100</f>
        <v>100</v>
      </c>
      <c r="K139" s="4"/>
      <c r="L139" s="2"/>
      <c r="M139" s="2"/>
    </row>
    <row r="140" spans="1:11" s="2" customFormat="1" ht="12.75">
      <c r="A140" s="64"/>
      <c r="B140" s="183"/>
      <c r="C140" s="64" t="s">
        <v>69</v>
      </c>
      <c r="D140" s="64" t="s">
        <v>247</v>
      </c>
      <c r="E140" s="26" t="s">
        <v>337</v>
      </c>
      <c r="F140" s="245"/>
      <c r="G140" s="337"/>
      <c r="H140" s="245"/>
      <c r="I140" s="245"/>
      <c r="J140" s="215"/>
      <c r="K140" s="4"/>
    </row>
    <row r="141" spans="1:11" s="4" customFormat="1" ht="12.75">
      <c r="A141" s="39"/>
      <c r="B141" s="181"/>
      <c r="C141" s="39" t="s">
        <v>69</v>
      </c>
      <c r="D141" s="27">
        <v>3</v>
      </c>
      <c r="E141" s="28" t="s">
        <v>3</v>
      </c>
      <c r="F141" s="83">
        <f aca="true" t="shared" si="15" ref="F141:I142">SUM(F142)</f>
        <v>20000</v>
      </c>
      <c r="G141" s="83">
        <f t="shared" si="15"/>
        <v>20000</v>
      </c>
      <c r="H141" s="83" t="e">
        <f t="shared" si="15"/>
        <v>#REF!</v>
      </c>
      <c r="I141" s="83" t="e">
        <f t="shared" si="15"/>
        <v>#REF!</v>
      </c>
      <c r="J141" s="293">
        <f aca="true" t="shared" si="16" ref="J141:J162">+G141/F141*100</f>
        <v>100</v>
      </c>
      <c r="K141" s="3"/>
    </row>
    <row r="142" spans="1:13" s="2" customFormat="1" ht="12.75">
      <c r="A142" s="39"/>
      <c r="B142" s="181"/>
      <c r="C142" s="39" t="s">
        <v>69</v>
      </c>
      <c r="D142" s="27">
        <v>35</v>
      </c>
      <c r="E142" s="28" t="s">
        <v>34</v>
      </c>
      <c r="F142" s="83">
        <f t="shared" si="15"/>
        <v>20000</v>
      </c>
      <c r="G142" s="83">
        <f t="shared" si="15"/>
        <v>20000</v>
      </c>
      <c r="H142" s="83" t="e">
        <f t="shared" si="15"/>
        <v>#REF!</v>
      </c>
      <c r="I142" s="83" t="e">
        <f t="shared" si="15"/>
        <v>#REF!</v>
      </c>
      <c r="J142" s="293">
        <f t="shared" si="16"/>
        <v>100</v>
      </c>
      <c r="K142" s="4"/>
      <c r="L142" s="4"/>
      <c r="M142" s="4"/>
    </row>
    <row r="143" spans="1:11" s="4" customFormat="1" ht="22.5">
      <c r="A143" s="39"/>
      <c r="B143" s="181">
        <v>3</v>
      </c>
      <c r="C143" s="58" t="s">
        <v>69</v>
      </c>
      <c r="D143" s="181">
        <v>352</v>
      </c>
      <c r="E143" s="41" t="s">
        <v>54</v>
      </c>
      <c r="F143" s="168">
        <v>20000</v>
      </c>
      <c r="G143" s="168">
        <v>20000</v>
      </c>
      <c r="H143" s="83" t="e">
        <f>SUM(#REF!)</f>
        <v>#REF!</v>
      </c>
      <c r="I143" s="83" t="e">
        <f>SUM(#REF!)</f>
        <v>#REF!</v>
      </c>
      <c r="J143" s="293">
        <f t="shared" si="16"/>
        <v>100</v>
      </c>
      <c r="K143" s="3"/>
    </row>
    <row r="144" spans="1:13" s="4" customFormat="1" ht="22.5">
      <c r="A144" s="279" t="s">
        <v>138</v>
      </c>
      <c r="B144" s="186"/>
      <c r="C144" s="67" t="s">
        <v>69</v>
      </c>
      <c r="D144" s="87" t="s">
        <v>248</v>
      </c>
      <c r="E144" s="88" t="s">
        <v>338</v>
      </c>
      <c r="F144" s="251">
        <f>F145</f>
        <v>0</v>
      </c>
      <c r="G144" s="251">
        <f>G145</f>
        <v>0</v>
      </c>
      <c r="H144" s="251" t="e">
        <f>H145</f>
        <v>#REF!</v>
      </c>
      <c r="I144" s="251" t="e">
        <f>I145</f>
        <v>#REF!</v>
      </c>
      <c r="J144" s="215">
        <v>0</v>
      </c>
      <c r="K144" s="3"/>
      <c r="L144" s="3"/>
      <c r="M144" s="3"/>
    </row>
    <row r="145" spans="1:11" s="4" customFormat="1" ht="12.75">
      <c r="A145" s="39"/>
      <c r="B145" s="181"/>
      <c r="C145" s="39" t="s">
        <v>69</v>
      </c>
      <c r="D145" s="39">
        <v>3</v>
      </c>
      <c r="E145" s="27" t="s">
        <v>3</v>
      </c>
      <c r="F145" s="83">
        <f>SUM(F146,)</f>
        <v>0</v>
      </c>
      <c r="G145" s="83">
        <f>SUM(G146,)</f>
        <v>0</v>
      </c>
      <c r="H145" s="83" t="e">
        <f>SUM(H146,)</f>
        <v>#REF!</v>
      </c>
      <c r="I145" s="83" t="e">
        <f>SUM(I146,)</f>
        <v>#REF!</v>
      </c>
      <c r="J145" s="293">
        <v>0</v>
      </c>
      <c r="K145"/>
    </row>
    <row r="146" spans="1:13" s="2" customFormat="1" ht="12.75">
      <c r="A146" s="39"/>
      <c r="B146" s="181"/>
      <c r="C146" s="39" t="s">
        <v>69</v>
      </c>
      <c r="D146" s="39" t="s">
        <v>284</v>
      </c>
      <c r="E146" s="27" t="s">
        <v>340</v>
      </c>
      <c r="F146" s="83">
        <f>SUM(F147)</f>
        <v>0</v>
      </c>
      <c r="G146" s="83">
        <f>SUM(G147)</f>
        <v>0</v>
      </c>
      <c r="H146" s="83" t="e">
        <f>SUM(H147)</f>
        <v>#REF!</v>
      </c>
      <c r="I146" s="83" t="e">
        <f>SUM(I147)</f>
        <v>#REF!</v>
      </c>
      <c r="J146" s="293">
        <v>0</v>
      </c>
      <c r="K146" s="220"/>
      <c r="L146" s="4"/>
      <c r="M146" s="4"/>
    </row>
    <row r="147" spans="1:11" s="4" customFormat="1" ht="12.75">
      <c r="A147" s="39"/>
      <c r="B147" s="181">
        <v>3</v>
      </c>
      <c r="C147" s="58" t="s">
        <v>69</v>
      </c>
      <c r="D147" s="58" t="s">
        <v>339</v>
      </c>
      <c r="E147" s="181" t="s">
        <v>340</v>
      </c>
      <c r="F147" s="168">
        <v>0</v>
      </c>
      <c r="G147" s="168">
        <v>0</v>
      </c>
      <c r="H147" s="83" t="e">
        <f>SUM(#REF!)</f>
        <v>#REF!</v>
      </c>
      <c r="I147" s="83" t="e">
        <f>SUM(#REF!)</f>
        <v>#REF!</v>
      </c>
      <c r="J147" s="293">
        <v>0</v>
      </c>
      <c r="K147"/>
    </row>
    <row r="148" spans="1:13" s="4" customFormat="1" ht="12.75">
      <c r="A148" s="67" t="s">
        <v>137</v>
      </c>
      <c r="B148" s="186"/>
      <c r="C148" s="60"/>
      <c r="D148" s="67" t="s">
        <v>230</v>
      </c>
      <c r="E148" s="34" t="s">
        <v>323</v>
      </c>
      <c r="F148" s="249">
        <f>SUM(F149)</f>
        <v>50000</v>
      </c>
      <c r="G148" s="249">
        <f>SUM(G149)</f>
        <v>50000</v>
      </c>
      <c r="H148" s="249" t="e">
        <f>SUM(H149)</f>
        <v>#REF!</v>
      </c>
      <c r="I148" s="249" t="e">
        <f>SUM(I149)</f>
        <v>#REF!</v>
      </c>
      <c r="J148" s="215">
        <f t="shared" si="16"/>
        <v>100</v>
      </c>
      <c r="K148" s="220"/>
      <c r="L148"/>
      <c r="M148"/>
    </row>
    <row r="149" spans="1:13" s="3" customFormat="1" ht="12.75" customHeight="1">
      <c r="A149" s="39"/>
      <c r="B149" s="181"/>
      <c r="C149" s="39" t="s">
        <v>69</v>
      </c>
      <c r="D149" s="39" t="s">
        <v>1</v>
      </c>
      <c r="E149" s="27" t="s">
        <v>3</v>
      </c>
      <c r="F149" s="83">
        <f>SUM(F150,F154)</f>
        <v>50000</v>
      </c>
      <c r="G149" s="83">
        <f>SUM(G150,G154)</f>
        <v>50000</v>
      </c>
      <c r="H149" s="83" t="e">
        <f>SUM(H150,H154)</f>
        <v>#REF!</v>
      </c>
      <c r="I149" s="83" t="e">
        <f>SUM(I150,I154)</f>
        <v>#REF!</v>
      </c>
      <c r="J149" s="293">
        <f t="shared" si="16"/>
        <v>100</v>
      </c>
      <c r="K149" s="2"/>
      <c r="L149" s="2"/>
      <c r="M149" s="2"/>
    </row>
    <row r="150" spans="1:13" s="3" customFormat="1" ht="12.75">
      <c r="A150" s="39"/>
      <c r="B150" s="181"/>
      <c r="C150" s="39" t="s">
        <v>69</v>
      </c>
      <c r="D150" s="39" t="s">
        <v>175</v>
      </c>
      <c r="E150" s="27" t="s">
        <v>4</v>
      </c>
      <c r="F150" s="217">
        <f>SUM(F151,F152,F153)</f>
        <v>20000</v>
      </c>
      <c r="G150" s="217">
        <f>SUM(G151,G152,G153)</f>
        <v>20000</v>
      </c>
      <c r="H150" s="83" t="e">
        <f>SUM(H151,H152,H153)</f>
        <v>#REF!</v>
      </c>
      <c r="I150" s="83" t="e">
        <f>SUM(I151,I152,I153)</f>
        <v>#REF!</v>
      </c>
      <c r="J150" s="293">
        <f t="shared" si="16"/>
        <v>100</v>
      </c>
      <c r="K150" s="2"/>
      <c r="L150" s="2"/>
      <c r="M150" s="2"/>
    </row>
    <row r="151" spans="1:13" s="3" customFormat="1" ht="12.75">
      <c r="A151" s="58"/>
      <c r="B151" s="181">
        <v>1</v>
      </c>
      <c r="C151" s="58" t="s">
        <v>69</v>
      </c>
      <c r="D151" s="58" t="s">
        <v>176</v>
      </c>
      <c r="E151" s="181" t="s">
        <v>49</v>
      </c>
      <c r="F151" s="292">
        <v>0</v>
      </c>
      <c r="G151" s="292">
        <v>0</v>
      </c>
      <c r="H151" s="199" t="e">
        <f>SUM(#REF!)</f>
        <v>#REF!</v>
      </c>
      <c r="I151" s="199" t="e">
        <f>SUM(#REF!)</f>
        <v>#REF!</v>
      </c>
      <c r="J151" s="293">
        <v>0</v>
      </c>
      <c r="K151" s="4"/>
      <c r="L151" s="4"/>
      <c r="M151" s="4"/>
    </row>
    <row r="152" spans="1:13" s="3" customFormat="1" ht="12.75">
      <c r="A152" s="39"/>
      <c r="B152" s="181">
        <v>1</v>
      </c>
      <c r="C152" s="58" t="s">
        <v>69</v>
      </c>
      <c r="D152" s="58" t="s">
        <v>177</v>
      </c>
      <c r="E152" s="181" t="s">
        <v>45</v>
      </c>
      <c r="F152" s="168">
        <v>0</v>
      </c>
      <c r="G152" s="168">
        <v>0</v>
      </c>
      <c r="H152" s="83" t="e">
        <f>SUM(#REF!)</f>
        <v>#REF!</v>
      </c>
      <c r="I152" s="83" t="e">
        <f>SUM(#REF!)</f>
        <v>#REF!</v>
      </c>
      <c r="J152" s="293">
        <v>0</v>
      </c>
      <c r="L152" s="4"/>
      <c r="M152" s="4"/>
    </row>
    <row r="153" spans="1:13" s="4" customFormat="1" ht="12.75">
      <c r="A153" s="58"/>
      <c r="B153" s="181">
        <v>1</v>
      </c>
      <c r="C153" s="58" t="s">
        <v>69</v>
      </c>
      <c r="D153" s="58" t="s">
        <v>178</v>
      </c>
      <c r="E153" s="181" t="s">
        <v>8</v>
      </c>
      <c r="F153" s="168">
        <v>20000</v>
      </c>
      <c r="G153" s="168">
        <v>20000</v>
      </c>
      <c r="H153" s="168" t="e">
        <f>SUM(#REF!)</f>
        <v>#REF!</v>
      </c>
      <c r="I153" s="168" t="e">
        <f>SUM(#REF!)</f>
        <v>#REF!</v>
      </c>
      <c r="J153" s="293">
        <f t="shared" si="16"/>
        <v>100</v>
      </c>
      <c r="L153" s="220"/>
      <c r="M153" s="220"/>
    </row>
    <row r="154" spans="1:21" s="274" customFormat="1" ht="12.75">
      <c r="A154" s="39"/>
      <c r="B154" s="181"/>
      <c r="C154" s="39" t="s">
        <v>69</v>
      </c>
      <c r="D154" s="39" t="s">
        <v>284</v>
      </c>
      <c r="E154" s="27" t="s">
        <v>30</v>
      </c>
      <c r="F154" s="83">
        <f>SUM(F155)</f>
        <v>30000</v>
      </c>
      <c r="G154" s="83">
        <f>SUM(G155)</f>
        <v>30000</v>
      </c>
      <c r="H154" s="83" t="e">
        <f>SUM(H155)</f>
        <v>#REF!</v>
      </c>
      <c r="I154" s="83" t="e">
        <f>SUM(I155)</f>
        <v>#REF!</v>
      </c>
      <c r="J154" s="293">
        <v>0</v>
      </c>
      <c r="K154" s="4"/>
      <c r="L154"/>
      <c r="M154" s="2"/>
      <c r="N154" s="275"/>
      <c r="O154" s="275"/>
      <c r="P154" s="275"/>
      <c r="Q154" s="275"/>
      <c r="R154" s="275"/>
      <c r="S154" s="275"/>
      <c r="T154" s="275"/>
      <c r="U154" s="275"/>
    </row>
    <row r="155" spans="1:12" s="4" customFormat="1" ht="12.75">
      <c r="A155" s="58"/>
      <c r="B155" s="181">
        <v>1</v>
      </c>
      <c r="C155" s="58" t="s">
        <v>69</v>
      </c>
      <c r="D155" s="58" t="s">
        <v>285</v>
      </c>
      <c r="E155" s="181" t="s">
        <v>52</v>
      </c>
      <c r="F155" s="168">
        <v>30000</v>
      </c>
      <c r="G155" s="168">
        <v>30000</v>
      </c>
      <c r="H155" s="168" t="e">
        <f>SUM(#REF!)</f>
        <v>#REF!</v>
      </c>
      <c r="I155" s="168" t="e">
        <f>SUM(#REF!)</f>
        <v>#REF!</v>
      </c>
      <c r="J155" s="293">
        <v>0</v>
      </c>
      <c r="L155" s="220"/>
    </row>
    <row r="156" spans="1:13" s="4" customFormat="1" ht="12.75">
      <c r="A156" s="67" t="s">
        <v>286</v>
      </c>
      <c r="B156" s="186"/>
      <c r="C156" s="60" t="s">
        <v>288</v>
      </c>
      <c r="D156" s="67" t="s">
        <v>230</v>
      </c>
      <c r="E156" s="49" t="s">
        <v>287</v>
      </c>
      <c r="F156" s="249">
        <f>F157</f>
        <v>8000</v>
      </c>
      <c r="G156" s="249">
        <f>G157</f>
        <v>8000</v>
      </c>
      <c r="H156" s="249" t="e">
        <f>SUM(H157)</f>
        <v>#REF!</v>
      </c>
      <c r="I156" s="249" t="e">
        <f>SUM(I157)</f>
        <v>#REF!</v>
      </c>
      <c r="J156" s="215">
        <f t="shared" si="16"/>
        <v>100</v>
      </c>
      <c r="L156"/>
      <c r="M156" s="2"/>
    </row>
    <row r="157" spans="1:12" s="4" customFormat="1" ht="12.75">
      <c r="A157" s="39"/>
      <c r="B157" s="181"/>
      <c r="C157" s="39" t="s">
        <v>288</v>
      </c>
      <c r="D157" s="39" t="s">
        <v>1</v>
      </c>
      <c r="E157" s="27" t="s">
        <v>3</v>
      </c>
      <c r="F157" s="83">
        <f>SUM(F158,F160)</f>
        <v>8000</v>
      </c>
      <c r="G157" s="83">
        <f>SUM(G158,G160)</f>
        <v>8000</v>
      </c>
      <c r="H157" s="83" t="e">
        <f>SUM(H158,H160)</f>
        <v>#REF!</v>
      </c>
      <c r="I157" s="83" t="e">
        <f>SUM(I158,I160)</f>
        <v>#REF!</v>
      </c>
      <c r="J157" s="293">
        <f t="shared" si="16"/>
        <v>100</v>
      </c>
      <c r="L157" s="2"/>
    </row>
    <row r="158" spans="1:12" s="4" customFormat="1" ht="12.75">
      <c r="A158" s="39"/>
      <c r="B158" s="181"/>
      <c r="C158" s="39" t="s">
        <v>288</v>
      </c>
      <c r="D158" s="39" t="s">
        <v>175</v>
      </c>
      <c r="E158" s="27" t="s">
        <v>4</v>
      </c>
      <c r="F158" s="83">
        <f>SUM(F159)</f>
        <v>5000</v>
      </c>
      <c r="G158" s="83">
        <f>SUM(G159)</f>
        <v>5000</v>
      </c>
      <c r="H158" s="83" t="e">
        <f>SUM(H159)</f>
        <v>#REF!</v>
      </c>
      <c r="I158" s="83" t="e">
        <f>SUM(I159)</f>
        <v>#REF!</v>
      </c>
      <c r="J158" s="293">
        <f t="shared" si="16"/>
        <v>100</v>
      </c>
      <c r="L158" s="2"/>
    </row>
    <row r="159" spans="1:13" s="3" customFormat="1" ht="12.75">
      <c r="A159" s="58"/>
      <c r="B159" s="181">
        <v>1</v>
      </c>
      <c r="C159" s="58" t="s">
        <v>288</v>
      </c>
      <c r="D159" s="58" t="s">
        <v>178</v>
      </c>
      <c r="E159" s="181" t="s">
        <v>8</v>
      </c>
      <c r="F159" s="168">
        <v>5000</v>
      </c>
      <c r="G159" s="168">
        <v>5000</v>
      </c>
      <c r="H159" s="168" t="e">
        <f>SUM(#REF!)</f>
        <v>#REF!</v>
      </c>
      <c r="I159" s="168" t="e">
        <f>SUM(#REF!)</f>
        <v>#REF!</v>
      </c>
      <c r="J159" s="293">
        <f t="shared" si="16"/>
        <v>100</v>
      </c>
      <c r="K159" s="4"/>
      <c r="L159" s="4"/>
      <c r="M159" s="4"/>
    </row>
    <row r="160" spans="1:13" s="3" customFormat="1" ht="12.75">
      <c r="A160" s="39"/>
      <c r="B160" s="181"/>
      <c r="C160" s="39" t="s">
        <v>288</v>
      </c>
      <c r="D160" s="39" t="s">
        <v>284</v>
      </c>
      <c r="E160" s="27" t="s">
        <v>30</v>
      </c>
      <c r="F160" s="83">
        <f>SUM(F161)</f>
        <v>3000</v>
      </c>
      <c r="G160" s="83">
        <f>SUM(G161)</f>
        <v>3000</v>
      </c>
      <c r="H160" s="83" t="e">
        <f>SUM(H161)</f>
        <v>#REF!</v>
      </c>
      <c r="I160" s="83" t="e">
        <f>SUM(I161)</f>
        <v>#REF!</v>
      </c>
      <c r="J160" s="293">
        <f t="shared" si="16"/>
        <v>100</v>
      </c>
      <c r="K160" s="4"/>
      <c r="L160" s="4"/>
      <c r="M160" s="2"/>
    </row>
    <row r="161" spans="1:13" s="220" customFormat="1" ht="12.75">
      <c r="A161" s="58"/>
      <c r="B161" s="181">
        <v>4</v>
      </c>
      <c r="C161" s="58" t="s">
        <v>288</v>
      </c>
      <c r="D161" s="58" t="s">
        <v>285</v>
      </c>
      <c r="E161" s="181" t="s">
        <v>52</v>
      </c>
      <c r="F161" s="168">
        <v>3000</v>
      </c>
      <c r="G161" s="168">
        <v>3000</v>
      </c>
      <c r="H161" s="168" t="e">
        <f>SUM(#REF!)</f>
        <v>#REF!</v>
      </c>
      <c r="I161" s="168" t="e">
        <f>SUM(#REF!)</f>
        <v>#REF!</v>
      </c>
      <c r="J161" s="293">
        <f t="shared" si="16"/>
        <v>100</v>
      </c>
      <c r="K161" s="2"/>
      <c r="L161" s="4"/>
      <c r="M161" s="4"/>
    </row>
    <row r="162" spans="1:13" ht="12.75">
      <c r="A162" s="65" t="s">
        <v>170</v>
      </c>
      <c r="B162" s="184"/>
      <c r="C162" s="52"/>
      <c r="D162" s="25" t="s">
        <v>96</v>
      </c>
      <c r="E162" s="25"/>
      <c r="F162" s="243">
        <f>SUM(F164,F224,F238)</f>
        <v>3771794</v>
      </c>
      <c r="G162" s="243">
        <f>SUM(G164,G224,G238)</f>
        <v>3981794</v>
      </c>
      <c r="H162" s="243" t="e">
        <f>SUM(H164,H224,H238)</f>
        <v>#REF!</v>
      </c>
      <c r="I162" s="243" t="e">
        <f>SUM(I164,I224,I238)</f>
        <v>#REF!</v>
      </c>
      <c r="J162" s="228">
        <f t="shared" si="16"/>
        <v>105.56764234738165</v>
      </c>
      <c r="K162" s="4"/>
      <c r="L162" s="4"/>
      <c r="M162" s="4"/>
    </row>
    <row r="163" spans="1:13" s="2" customFormat="1" ht="12.75">
      <c r="A163" s="65" t="s">
        <v>67</v>
      </c>
      <c r="B163" s="184"/>
      <c r="C163" s="52" t="s">
        <v>67</v>
      </c>
      <c r="D163" s="25" t="s">
        <v>70</v>
      </c>
      <c r="E163" s="25"/>
      <c r="F163" s="243"/>
      <c r="G163" s="243"/>
      <c r="H163" s="243"/>
      <c r="I163" s="243"/>
      <c r="J163" s="228"/>
      <c r="M163" s="3"/>
    </row>
    <row r="164" spans="1:13" s="2" customFormat="1" ht="33.75">
      <c r="A164" s="145" t="s">
        <v>139</v>
      </c>
      <c r="B164" s="182"/>
      <c r="C164" s="53"/>
      <c r="D164" s="144" t="s">
        <v>249</v>
      </c>
      <c r="E164" s="143" t="s">
        <v>250</v>
      </c>
      <c r="F164" s="252">
        <f>SUM(F165,F176,F189,F197,F201,F212,F216,F220,)</f>
        <v>3121794</v>
      </c>
      <c r="G164" s="252">
        <f>SUM(G165,G176,G189,G197,G201,G212,G216,G220,)</f>
        <v>3321794</v>
      </c>
      <c r="H164" s="252" t="e">
        <f>SUM(H165,H176,H189,H197,H201,H212,H216,H220,)</f>
        <v>#REF!</v>
      </c>
      <c r="I164" s="252" t="e">
        <f>SUM(I165,I176,I189,I197,I201,I212,I216,I220,)</f>
        <v>#REF!</v>
      </c>
      <c r="J164" s="229">
        <f>+G164/F164*100</f>
        <v>106.40657263099358</v>
      </c>
      <c r="K164" s="4"/>
      <c r="L164" s="3"/>
      <c r="M164" s="3"/>
    </row>
    <row r="165" spans="1:13" s="4" customFormat="1" ht="12.75">
      <c r="A165" s="64" t="s">
        <v>140</v>
      </c>
      <c r="B165" s="183"/>
      <c r="C165" s="55" t="s">
        <v>71</v>
      </c>
      <c r="D165" s="26" t="s">
        <v>230</v>
      </c>
      <c r="E165" s="26" t="s">
        <v>40</v>
      </c>
      <c r="F165" s="245">
        <f>SUM(F167,F173)</f>
        <v>2770000</v>
      </c>
      <c r="G165" s="245">
        <f>SUM(G167,G173)</f>
        <v>2870000</v>
      </c>
      <c r="H165" s="245" t="e">
        <f>SUM(H167,)</f>
        <v>#REF!</v>
      </c>
      <c r="I165" s="245" t="e">
        <f>SUM(I167,)</f>
        <v>#REF!</v>
      </c>
      <c r="J165" s="215">
        <f>+G165/F165*100</f>
        <v>103.6101083032491</v>
      </c>
      <c r="L165" s="3"/>
      <c r="M165" s="3"/>
    </row>
    <row r="166" spans="1:13" s="4" customFormat="1" ht="12.75" customHeight="1">
      <c r="A166" s="64"/>
      <c r="B166" s="183"/>
      <c r="C166" s="55"/>
      <c r="D166" s="26"/>
      <c r="E166" s="26" t="s">
        <v>41</v>
      </c>
      <c r="F166" s="245"/>
      <c r="G166" s="337"/>
      <c r="H166" s="245"/>
      <c r="I166" s="245"/>
      <c r="J166" s="313"/>
      <c r="M166" s="3"/>
    </row>
    <row r="167" spans="1:12" s="4" customFormat="1" ht="12.75" customHeight="1">
      <c r="A167" s="39"/>
      <c r="B167" s="181"/>
      <c r="C167" s="39" t="s">
        <v>71</v>
      </c>
      <c r="D167" s="27">
        <v>3</v>
      </c>
      <c r="E167" s="28" t="s">
        <v>3</v>
      </c>
      <c r="F167" s="217">
        <f>SUM(F168,F171)</f>
        <v>1170000</v>
      </c>
      <c r="G167" s="217">
        <f>SUM(G168,G171)</f>
        <v>670000</v>
      </c>
      <c r="H167" s="29" t="e">
        <f>SUM(H168,H171)</f>
        <v>#REF!</v>
      </c>
      <c r="I167" s="29" t="e">
        <f>SUM(I168,I171)</f>
        <v>#REF!</v>
      </c>
      <c r="J167" s="293">
        <f aca="true" t="shared" si="17" ref="J167:J184">+G167/F167*100</f>
        <v>57.26495726495726</v>
      </c>
      <c r="L167" s="3"/>
    </row>
    <row r="168" spans="1:13" s="4" customFormat="1" ht="12.75">
      <c r="A168" s="39"/>
      <c r="B168" s="181"/>
      <c r="C168" s="39" t="s">
        <v>71</v>
      </c>
      <c r="D168" s="27">
        <v>32</v>
      </c>
      <c r="E168" s="28" t="s">
        <v>4</v>
      </c>
      <c r="F168" s="83">
        <f>SUM(F169,F170)</f>
        <v>1170000</v>
      </c>
      <c r="G168" s="83">
        <f>SUM(G169,G170)</f>
        <v>670000</v>
      </c>
      <c r="H168" s="83" t="e">
        <f>SUM(H169,H170)</f>
        <v>#REF!</v>
      </c>
      <c r="I168" s="83" t="e">
        <f>SUM(I169,I170)</f>
        <v>#REF!</v>
      </c>
      <c r="J168" s="293">
        <f t="shared" si="17"/>
        <v>57.26495726495726</v>
      </c>
      <c r="K168" s="2"/>
      <c r="L168" s="3"/>
      <c r="M168" s="275"/>
    </row>
    <row r="169" spans="1:10" s="4" customFormat="1" ht="12.75">
      <c r="A169" s="58"/>
      <c r="B169" s="181">
        <v>3</v>
      </c>
      <c r="C169" s="58" t="s">
        <v>71</v>
      </c>
      <c r="D169" s="181">
        <v>322</v>
      </c>
      <c r="E169" s="41" t="s">
        <v>49</v>
      </c>
      <c r="F169" s="168">
        <v>120000</v>
      </c>
      <c r="G169" s="168">
        <v>120000</v>
      </c>
      <c r="H169" s="168" t="e">
        <f>SUM(#REF!)</f>
        <v>#REF!</v>
      </c>
      <c r="I169" s="168" t="e">
        <f>SUM(#REF!)</f>
        <v>#REF!</v>
      </c>
      <c r="J169" s="293">
        <f t="shared" si="17"/>
        <v>100</v>
      </c>
    </row>
    <row r="170" spans="1:10" s="4" customFormat="1" ht="12.75">
      <c r="A170" s="58"/>
      <c r="B170" s="181">
        <v>3</v>
      </c>
      <c r="C170" s="58" t="s">
        <v>71</v>
      </c>
      <c r="D170" s="181">
        <v>323</v>
      </c>
      <c r="E170" s="41" t="s">
        <v>45</v>
      </c>
      <c r="F170" s="168">
        <v>1050000</v>
      </c>
      <c r="G170" s="168">
        <v>550000</v>
      </c>
      <c r="H170" s="168" t="e">
        <f>SUM(#REF!)</f>
        <v>#REF!</v>
      </c>
      <c r="I170" s="168" t="e">
        <f>SUM(#REF!)</f>
        <v>#REF!</v>
      </c>
      <c r="J170" s="293">
        <f t="shared" si="17"/>
        <v>52.38095238095239</v>
      </c>
    </row>
    <row r="171" spans="1:13" s="2" customFormat="1" ht="12.75">
      <c r="A171" s="58"/>
      <c r="B171" s="181"/>
      <c r="C171" s="39" t="s">
        <v>71</v>
      </c>
      <c r="D171" s="27">
        <v>36</v>
      </c>
      <c r="E171" s="28" t="s">
        <v>309</v>
      </c>
      <c r="F171" s="217">
        <f>SUM(F172)</f>
        <v>0</v>
      </c>
      <c r="G171" s="217">
        <f>SUM(G172)</f>
        <v>0</v>
      </c>
      <c r="H171" s="30" t="e">
        <f>SUM(H172)</f>
        <v>#REF!</v>
      </c>
      <c r="I171" s="30" t="e">
        <f>SUM(I172)</f>
        <v>#REF!</v>
      </c>
      <c r="J171" s="293">
        <v>0</v>
      </c>
      <c r="K171" s="4"/>
      <c r="L171" s="4"/>
      <c r="M171" s="4"/>
    </row>
    <row r="172" spans="1:12" s="4" customFormat="1" ht="12.75">
      <c r="A172" s="58"/>
      <c r="B172" s="181"/>
      <c r="C172" s="58" t="s">
        <v>71</v>
      </c>
      <c r="D172" s="181">
        <v>363</v>
      </c>
      <c r="E172" s="41" t="s">
        <v>309</v>
      </c>
      <c r="F172" s="292">
        <v>0</v>
      </c>
      <c r="G172" s="292">
        <v>0</v>
      </c>
      <c r="H172" s="199" t="e">
        <f>SUM(#REF!)</f>
        <v>#REF!</v>
      </c>
      <c r="I172" s="199" t="e">
        <f>SUM(#REF!)</f>
        <v>#REF!</v>
      </c>
      <c r="J172" s="293">
        <v>0</v>
      </c>
      <c r="K172"/>
      <c r="L172" s="294"/>
    </row>
    <row r="173" spans="1:13" s="220" customFormat="1" ht="22.5">
      <c r="A173" s="58"/>
      <c r="B173" s="181" t="s">
        <v>407</v>
      </c>
      <c r="C173" s="58" t="s">
        <v>408</v>
      </c>
      <c r="D173" s="27">
        <v>4</v>
      </c>
      <c r="E173" s="28" t="s">
        <v>334</v>
      </c>
      <c r="F173" s="83">
        <f>F174</f>
        <v>1600000</v>
      </c>
      <c r="G173" s="83">
        <f>G174</f>
        <v>2200000</v>
      </c>
      <c r="H173" s="199"/>
      <c r="I173" s="199"/>
      <c r="J173" s="293">
        <f t="shared" si="17"/>
        <v>137.5</v>
      </c>
      <c r="K173" s="4"/>
      <c r="L173" s="4"/>
      <c r="M173" s="3"/>
    </row>
    <row r="174" spans="1:13" s="2" customFormat="1" ht="22.5">
      <c r="A174" s="58"/>
      <c r="B174" s="181"/>
      <c r="C174" s="58" t="s">
        <v>409</v>
      </c>
      <c r="D174" s="27">
        <v>42</v>
      </c>
      <c r="E174" s="28" t="s">
        <v>334</v>
      </c>
      <c r="F174" s="83">
        <f>F175</f>
        <v>1600000</v>
      </c>
      <c r="G174" s="83">
        <f>G175</f>
        <v>2200000</v>
      </c>
      <c r="H174" s="199"/>
      <c r="I174" s="199"/>
      <c r="J174" s="293">
        <f t="shared" si="17"/>
        <v>137.5</v>
      </c>
      <c r="K174" s="4"/>
      <c r="L174" s="4"/>
      <c r="M174" s="3"/>
    </row>
    <row r="175" spans="1:13" s="2" customFormat="1" ht="33.75">
      <c r="A175" s="58"/>
      <c r="B175" s="181" t="s">
        <v>407</v>
      </c>
      <c r="C175" s="58" t="s">
        <v>410</v>
      </c>
      <c r="D175" s="181">
        <v>421</v>
      </c>
      <c r="E175" s="41" t="s">
        <v>386</v>
      </c>
      <c r="F175" s="168">
        <v>1600000</v>
      </c>
      <c r="G175" s="168">
        <v>2200000</v>
      </c>
      <c r="H175" s="199"/>
      <c r="I175" s="199"/>
      <c r="J175" s="293">
        <f t="shared" si="17"/>
        <v>137.5</v>
      </c>
      <c r="K175" s="4"/>
      <c r="L175" s="4"/>
      <c r="M175" s="220"/>
    </row>
    <row r="176" spans="1:13" s="2" customFormat="1" ht="22.5">
      <c r="A176" s="68" t="s">
        <v>141</v>
      </c>
      <c r="B176" s="189"/>
      <c r="C176" s="146" t="s">
        <v>72</v>
      </c>
      <c r="D176" s="147" t="s">
        <v>230</v>
      </c>
      <c r="E176" s="35" t="s">
        <v>251</v>
      </c>
      <c r="F176" s="253">
        <f>SUM(F177,F186)</f>
        <v>124794</v>
      </c>
      <c r="G176" s="253">
        <f>SUM(G177,G186)</f>
        <v>224794</v>
      </c>
      <c r="H176" s="253" t="e">
        <f>SUM(H177,H186)</f>
        <v>#REF!</v>
      </c>
      <c r="I176" s="253" t="e">
        <f>SUM(I177,I186)</f>
        <v>#REF!</v>
      </c>
      <c r="J176" s="215">
        <f t="shared" si="17"/>
        <v>180.13205763097585</v>
      </c>
      <c r="K176" s="3"/>
      <c r="L176" s="4"/>
      <c r="M176"/>
    </row>
    <row r="177" spans="1:26" s="4" customFormat="1" ht="12.75">
      <c r="A177" s="39"/>
      <c r="B177" s="181"/>
      <c r="C177" s="39" t="s">
        <v>72</v>
      </c>
      <c r="D177" s="27">
        <v>3</v>
      </c>
      <c r="E177" s="28" t="s">
        <v>3</v>
      </c>
      <c r="F177" s="83">
        <f>SUM(F182,F178)</f>
        <v>104794</v>
      </c>
      <c r="G177" s="83">
        <f>SUM(G182,G178)</f>
        <v>204794</v>
      </c>
      <c r="H177" s="83" t="e">
        <f>SUM(H182,H178)</f>
        <v>#REF!</v>
      </c>
      <c r="I177" s="83" t="e">
        <f>SUM(I182,I178)</f>
        <v>#REF!</v>
      </c>
      <c r="J177" s="293">
        <f t="shared" si="17"/>
        <v>195.42531060938603</v>
      </c>
      <c r="L177" s="3"/>
      <c r="M177" s="2"/>
      <c r="Z177" s="222"/>
    </row>
    <row r="178" spans="1:31" s="5" customFormat="1" ht="12.75">
      <c r="A178" s="39"/>
      <c r="B178" s="181"/>
      <c r="C178" s="39" t="s">
        <v>72</v>
      </c>
      <c r="D178" s="27">
        <v>31</v>
      </c>
      <c r="E178" s="28" t="s">
        <v>6</v>
      </c>
      <c r="F178" s="83">
        <f>SUM(F179,F181,F180)</f>
        <v>60794</v>
      </c>
      <c r="G178" s="83">
        <f>SUM(G179,G181,G180)</f>
        <v>60794</v>
      </c>
      <c r="H178" s="83" t="e">
        <f>SUM(H179,H181)</f>
        <v>#REF!</v>
      </c>
      <c r="I178" s="83" t="e">
        <f>SUM(I179,I181)</f>
        <v>#REF!</v>
      </c>
      <c r="J178" s="293">
        <f t="shared" si="17"/>
        <v>100</v>
      </c>
      <c r="K178" s="220"/>
      <c r="L178" s="3"/>
      <c r="M178" s="2"/>
      <c r="N178" s="8"/>
      <c r="O178" s="8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</row>
    <row r="179" spans="1:13" s="9" customFormat="1" ht="15" customHeight="1">
      <c r="A179" s="58"/>
      <c r="B179" s="181">
        <v>4</v>
      </c>
      <c r="C179" s="58" t="s">
        <v>72</v>
      </c>
      <c r="D179" s="181">
        <v>311</v>
      </c>
      <c r="E179" s="41" t="s">
        <v>111</v>
      </c>
      <c r="F179" s="168">
        <v>48750</v>
      </c>
      <c r="G179" s="168">
        <v>48750</v>
      </c>
      <c r="H179" s="168" t="e">
        <f>SUM(#REF!)</f>
        <v>#REF!</v>
      </c>
      <c r="I179" s="168" t="e">
        <f>SUM(#REF!)</f>
        <v>#REF!</v>
      </c>
      <c r="J179" s="293">
        <f t="shared" si="17"/>
        <v>100</v>
      </c>
      <c r="K179" s="4"/>
      <c r="L179" s="220"/>
      <c r="M179" s="4"/>
    </row>
    <row r="180" spans="1:13" s="9" customFormat="1" ht="15" customHeight="1">
      <c r="A180" s="58"/>
      <c r="B180" s="181"/>
      <c r="C180" s="58" t="s">
        <v>72</v>
      </c>
      <c r="D180" s="181">
        <v>312</v>
      </c>
      <c r="E180" s="41" t="s">
        <v>7</v>
      </c>
      <c r="F180" s="168">
        <v>4000</v>
      </c>
      <c r="G180" s="168">
        <v>4000</v>
      </c>
      <c r="H180" s="168"/>
      <c r="I180" s="168"/>
      <c r="J180" s="293"/>
      <c r="K180" s="4"/>
      <c r="L180" s="220"/>
      <c r="M180" s="4"/>
    </row>
    <row r="181" spans="1:13" s="9" customFormat="1" ht="12.75">
      <c r="A181" s="58"/>
      <c r="B181" s="181">
        <v>4</v>
      </c>
      <c r="C181" s="58" t="s">
        <v>72</v>
      </c>
      <c r="D181" s="181">
        <v>313</v>
      </c>
      <c r="E181" s="41" t="s">
        <v>47</v>
      </c>
      <c r="F181" s="168">
        <v>8044</v>
      </c>
      <c r="G181" s="168">
        <v>8044</v>
      </c>
      <c r="H181" s="168" t="e">
        <f>SUM(#REF!)</f>
        <v>#REF!</v>
      </c>
      <c r="I181" s="168" t="e">
        <f>SUM(#REF!)</f>
        <v>#REF!</v>
      </c>
      <c r="J181" s="293">
        <f t="shared" si="17"/>
        <v>100</v>
      </c>
      <c r="K181" s="2"/>
      <c r="L181" s="220"/>
      <c r="M181" s="4"/>
    </row>
    <row r="182" spans="1:13" s="219" customFormat="1" ht="12.75">
      <c r="A182" s="39"/>
      <c r="B182" s="181"/>
      <c r="C182" s="39" t="s">
        <v>72</v>
      </c>
      <c r="D182" s="27">
        <v>32</v>
      </c>
      <c r="E182" s="28" t="s">
        <v>4</v>
      </c>
      <c r="F182" s="83">
        <f>SUM(F184,F185,F183,)</f>
        <v>44000</v>
      </c>
      <c r="G182" s="83">
        <f>SUM(G184,G185,G183,)</f>
        <v>144000</v>
      </c>
      <c r="H182" s="83" t="e">
        <f>SUM(H184,H185)</f>
        <v>#REF!</v>
      </c>
      <c r="I182" s="83" t="e">
        <f>SUM(I184,I185)</f>
        <v>#REF!</v>
      </c>
      <c r="J182" s="293">
        <f t="shared" si="17"/>
        <v>327.2727272727273</v>
      </c>
      <c r="K182" s="4"/>
      <c r="L182" s="2"/>
      <c r="M182" s="4"/>
    </row>
    <row r="183" spans="1:13" s="219" customFormat="1" ht="12.75">
      <c r="A183" s="58"/>
      <c r="B183" s="181"/>
      <c r="C183" s="58" t="s">
        <v>72</v>
      </c>
      <c r="D183" s="181">
        <v>321</v>
      </c>
      <c r="E183" s="41" t="s">
        <v>324</v>
      </c>
      <c r="F183" s="292">
        <v>4000</v>
      </c>
      <c r="G183" s="292">
        <v>4000</v>
      </c>
      <c r="H183" s="168"/>
      <c r="I183" s="168"/>
      <c r="J183" s="293"/>
      <c r="K183" s="4"/>
      <c r="L183" s="4"/>
      <c r="M183" s="4"/>
    </row>
    <row r="184" spans="1:13" ht="12.75">
      <c r="A184" s="58"/>
      <c r="B184" s="181">
        <v>3</v>
      </c>
      <c r="C184" s="58" t="s">
        <v>72</v>
      </c>
      <c r="D184" s="181">
        <v>322</v>
      </c>
      <c r="E184" s="41" t="s">
        <v>49</v>
      </c>
      <c r="F184" s="168">
        <v>40000</v>
      </c>
      <c r="G184" s="168">
        <v>40000</v>
      </c>
      <c r="H184" s="168" t="e">
        <f>SUM(#REF!)</f>
        <v>#REF!</v>
      </c>
      <c r="I184" s="168" t="e">
        <f>SUM(#REF!)</f>
        <v>#REF!</v>
      </c>
      <c r="J184" s="293">
        <f t="shared" si="17"/>
        <v>100</v>
      </c>
      <c r="K184" s="3"/>
      <c r="L184" s="4"/>
      <c r="M184" s="4"/>
    </row>
    <row r="185" spans="1:13" ht="12.75">
      <c r="A185" s="58"/>
      <c r="B185" s="181">
        <v>3</v>
      </c>
      <c r="C185" s="58" t="s">
        <v>72</v>
      </c>
      <c r="D185" s="181">
        <v>323</v>
      </c>
      <c r="E185" s="41" t="s">
        <v>45</v>
      </c>
      <c r="F185" s="292">
        <v>0</v>
      </c>
      <c r="G185" s="292">
        <v>100000</v>
      </c>
      <c r="H185" s="199" t="e">
        <f>SUM(#REF!)</f>
        <v>#REF!</v>
      </c>
      <c r="I185" s="199" t="e">
        <f>SUM(#REF!)</f>
        <v>#REF!</v>
      </c>
      <c r="J185" s="293">
        <v>0</v>
      </c>
      <c r="K185" s="4"/>
      <c r="L185" s="4"/>
      <c r="M185" s="4"/>
    </row>
    <row r="186" spans="1:13" ht="22.5">
      <c r="A186" s="39"/>
      <c r="B186" s="181"/>
      <c r="C186" s="39" t="s">
        <v>72</v>
      </c>
      <c r="D186" s="27">
        <v>4</v>
      </c>
      <c r="E186" s="28" t="s">
        <v>11</v>
      </c>
      <c r="F186" s="83">
        <f aca="true" t="shared" si="18" ref="F186:I187">SUM(F187)</f>
        <v>20000</v>
      </c>
      <c r="G186" s="83">
        <f t="shared" si="18"/>
        <v>20000</v>
      </c>
      <c r="H186" s="83" t="e">
        <f t="shared" si="18"/>
        <v>#REF!</v>
      </c>
      <c r="I186" s="83" t="e">
        <f t="shared" si="18"/>
        <v>#REF!</v>
      </c>
      <c r="J186" s="293">
        <v>0</v>
      </c>
      <c r="K186" s="3"/>
      <c r="L186" s="4"/>
      <c r="M186" s="2"/>
    </row>
    <row r="187" spans="1:13" ht="22.5">
      <c r="A187" s="39"/>
      <c r="B187" s="181"/>
      <c r="C187" s="39" t="s">
        <v>72</v>
      </c>
      <c r="D187" s="27">
        <v>42</v>
      </c>
      <c r="E187" s="28" t="s">
        <v>116</v>
      </c>
      <c r="F187" s="83">
        <f t="shared" si="18"/>
        <v>20000</v>
      </c>
      <c r="G187" s="83">
        <f t="shared" si="18"/>
        <v>20000</v>
      </c>
      <c r="H187" s="83" t="e">
        <f t="shared" si="18"/>
        <v>#REF!</v>
      </c>
      <c r="I187" s="83" t="e">
        <f t="shared" si="18"/>
        <v>#REF!</v>
      </c>
      <c r="J187" s="293">
        <v>0</v>
      </c>
      <c r="K187" s="4"/>
      <c r="L187" s="4"/>
      <c r="M187" s="4"/>
    </row>
    <row r="188" spans="1:13" ht="12.75">
      <c r="A188" s="58"/>
      <c r="B188" s="181">
        <v>3</v>
      </c>
      <c r="C188" s="58" t="s">
        <v>72</v>
      </c>
      <c r="D188" s="181">
        <v>422</v>
      </c>
      <c r="E188" s="41" t="s">
        <v>43</v>
      </c>
      <c r="F188" s="292">
        <v>20000</v>
      </c>
      <c r="G188" s="292">
        <v>20000</v>
      </c>
      <c r="H188" s="199" t="e">
        <f>SUM(#REF!,#REF!)</f>
        <v>#REF!</v>
      </c>
      <c r="I188" s="199" t="e">
        <f>SUM(#REF!,#REF!)</f>
        <v>#REF!</v>
      </c>
      <c r="J188" s="293">
        <v>0</v>
      </c>
      <c r="K188" s="4"/>
      <c r="L188" s="4"/>
      <c r="M188" s="220"/>
    </row>
    <row r="189" spans="1:11" s="2" customFormat="1" ht="12.75">
      <c r="A189" s="64" t="s">
        <v>142</v>
      </c>
      <c r="B189" s="183"/>
      <c r="C189" s="55" t="s">
        <v>73</v>
      </c>
      <c r="D189" s="46" t="s">
        <v>230</v>
      </c>
      <c r="E189" s="26" t="s">
        <v>252</v>
      </c>
      <c r="F189" s="245">
        <f>SUM(F190,F194)</f>
        <v>70000</v>
      </c>
      <c r="G189" s="245">
        <f>SUM(G190,G194)</f>
        <v>70000</v>
      </c>
      <c r="H189" s="245" t="e">
        <f>SUM(H190,H194)</f>
        <v>#REF!</v>
      </c>
      <c r="I189" s="245" t="e">
        <f>SUM(I190,I194)</f>
        <v>#REF!</v>
      </c>
      <c r="J189" s="215">
        <f aca="true" t="shared" si="19" ref="J189:J205">+G189/F189*100</f>
        <v>100</v>
      </c>
      <c r="K189" s="4"/>
    </row>
    <row r="190" spans="1:13" s="4" customFormat="1" ht="12.75">
      <c r="A190" s="39"/>
      <c r="B190" s="181"/>
      <c r="C190" s="39" t="s">
        <v>73</v>
      </c>
      <c r="D190" s="27">
        <v>3</v>
      </c>
      <c r="E190" s="28" t="s">
        <v>3</v>
      </c>
      <c r="F190" s="83">
        <f>SUM(F191)</f>
        <v>70000</v>
      </c>
      <c r="G190" s="83">
        <f>SUM(G191)</f>
        <v>70000</v>
      </c>
      <c r="H190" s="83" t="e">
        <f>SUM(H191)</f>
        <v>#REF!</v>
      </c>
      <c r="I190" s="83" t="e">
        <f>SUM(I191)</f>
        <v>#REF!</v>
      </c>
      <c r="J190" s="293">
        <f t="shared" si="19"/>
        <v>100</v>
      </c>
      <c r="L190" s="2"/>
      <c r="M190" s="2"/>
    </row>
    <row r="191" spans="1:13" s="4" customFormat="1" ht="12.75">
      <c r="A191" s="39"/>
      <c r="B191" s="181"/>
      <c r="C191" s="39" t="s">
        <v>73</v>
      </c>
      <c r="D191" s="27">
        <v>32</v>
      </c>
      <c r="E191" s="28" t="s">
        <v>4</v>
      </c>
      <c r="F191" s="83">
        <f>SUM(F192,F193)</f>
        <v>70000</v>
      </c>
      <c r="G191" s="83">
        <f>SUM(G192,G193)</f>
        <v>70000</v>
      </c>
      <c r="H191" s="83" t="e">
        <f>SUM(H192,H193)</f>
        <v>#REF!</v>
      </c>
      <c r="I191" s="83" t="e">
        <f>SUM(I192,I193)</f>
        <v>#REF!</v>
      </c>
      <c r="J191" s="293">
        <f t="shared" si="19"/>
        <v>100</v>
      </c>
      <c r="M191" s="2"/>
    </row>
    <row r="192" spans="1:12" s="4" customFormat="1" ht="12.75">
      <c r="A192" s="58"/>
      <c r="B192" s="181" t="s">
        <v>299</v>
      </c>
      <c r="C192" s="58" t="s">
        <v>73</v>
      </c>
      <c r="D192" s="181">
        <v>322</v>
      </c>
      <c r="E192" s="41" t="s">
        <v>49</v>
      </c>
      <c r="F192" s="168">
        <v>40000</v>
      </c>
      <c r="G192" s="168">
        <v>40000</v>
      </c>
      <c r="H192" s="168" t="e">
        <f>SUM(#REF!)</f>
        <v>#REF!</v>
      </c>
      <c r="I192" s="168" t="e">
        <f>SUM(#REF!)</f>
        <v>#REF!</v>
      </c>
      <c r="J192" s="293">
        <f t="shared" si="19"/>
        <v>100</v>
      </c>
      <c r="L192" s="220"/>
    </row>
    <row r="193" spans="1:13" s="4" customFormat="1" ht="12.75">
      <c r="A193" s="58"/>
      <c r="B193" s="181" t="s">
        <v>310</v>
      </c>
      <c r="C193" s="58" t="s">
        <v>73</v>
      </c>
      <c r="D193" s="181">
        <v>323</v>
      </c>
      <c r="E193" s="41" t="s">
        <v>45</v>
      </c>
      <c r="F193" s="168">
        <v>30000</v>
      </c>
      <c r="G193" s="168">
        <v>30000</v>
      </c>
      <c r="H193" s="168" t="e">
        <f>SUM(#REF!)</f>
        <v>#REF!</v>
      </c>
      <c r="I193" s="168" t="e">
        <f>SUM(#REF!)</f>
        <v>#REF!</v>
      </c>
      <c r="J193" s="293">
        <f t="shared" si="19"/>
        <v>100</v>
      </c>
      <c r="K193" s="3"/>
      <c r="M193" s="8"/>
    </row>
    <row r="194" spans="1:13" s="3" customFormat="1" ht="22.5">
      <c r="A194" s="39"/>
      <c r="B194" s="181"/>
      <c r="C194" s="39" t="s">
        <v>73</v>
      </c>
      <c r="D194" s="27">
        <v>4</v>
      </c>
      <c r="E194" s="28" t="s">
        <v>11</v>
      </c>
      <c r="F194" s="226">
        <f>F195</f>
        <v>0</v>
      </c>
      <c r="G194" s="226">
        <f>G195</f>
        <v>0</v>
      </c>
      <c r="H194" s="29" t="e">
        <f aca="true" t="shared" si="20" ref="F194:I195">SUM(H195)</f>
        <v>#REF!</v>
      </c>
      <c r="I194" s="29" t="e">
        <f t="shared" si="20"/>
        <v>#REF!</v>
      </c>
      <c r="J194" s="293">
        <v>0</v>
      </c>
      <c r="K194" s="4"/>
      <c r="L194" s="2"/>
      <c r="M194" s="9"/>
    </row>
    <row r="195" spans="1:13" s="3" customFormat="1" ht="22.5">
      <c r="A195" s="39"/>
      <c r="B195" s="181"/>
      <c r="C195" s="39" t="s">
        <v>73</v>
      </c>
      <c r="D195" s="27">
        <v>42</v>
      </c>
      <c r="E195" s="28" t="s">
        <v>116</v>
      </c>
      <c r="F195" s="226">
        <f t="shared" si="20"/>
        <v>0</v>
      </c>
      <c r="G195" s="226">
        <f t="shared" si="20"/>
        <v>0</v>
      </c>
      <c r="H195" s="29" t="e">
        <f t="shared" si="20"/>
        <v>#REF!</v>
      </c>
      <c r="I195" s="29" t="e">
        <f t="shared" si="20"/>
        <v>#REF!</v>
      </c>
      <c r="J195" s="293">
        <v>0</v>
      </c>
      <c r="L195" s="2"/>
      <c r="M195" s="9"/>
    </row>
    <row r="196" spans="1:13" s="4" customFormat="1" ht="12.75">
      <c r="A196" s="58"/>
      <c r="B196" s="181">
        <v>1</v>
      </c>
      <c r="C196" s="58" t="s">
        <v>73</v>
      </c>
      <c r="D196" s="181">
        <v>421</v>
      </c>
      <c r="E196" s="41" t="s">
        <v>55</v>
      </c>
      <c r="F196" s="292"/>
      <c r="G196" s="292"/>
      <c r="H196" s="292" t="e">
        <f>SUM(#REF!)</f>
        <v>#REF!</v>
      </c>
      <c r="I196" s="292" t="e">
        <f>SUM(#REF!)</f>
        <v>#REF!</v>
      </c>
      <c r="J196" s="293">
        <v>0</v>
      </c>
      <c r="K196" s="3"/>
      <c r="M196" s="219"/>
    </row>
    <row r="197" spans="1:13" s="1" customFormat="1" ht="12.75">
      <c r="A197" s="64"/>
      <c r="B197" s="183"/>
      <c r="C197" s="55" t="s">
        <v>74</v>
      </c>
      <c r="D197" s="46" t="s">
        <v>230</v>
      </c>
      <c r="E197" s="26" t="s">
        <v>253</v>
      </c>
      <c r="F197" s="245">
        <f aca="true" t="shared" si="21" ref="F197:I199">SUM(F198)</f>
        <v>0</v>
      </c>
      <c r="G197" s="245">
        <f t="shared" si="21"/>
        <v>0</v>
      </c>
      <c r="H197" s="245" t="e">
        <f t="shared" si="21"/>
        <v>#REF!</v>
      </c>
      <c r="I197" s="245" t="e">
        <f t="shared" si="21"/>
        <v>#REF!</v>
      </c>
      <c r="J197" s="215">
        <v>0</v>
      </c>
      <c r="K197" s="4"/>
      <c r="L197" s="8"/>
      <c r="M197" s="219"/>
    </row>
    <row r="198" spans="1:12" ht="12.75">
      <c r="A198" s="39"/>
      <c r="B198" s="181"/>
      <c r="C198" s="39" t="s">
        <v>74</v>
      </c>
      <c r="D198" s="27">
        <v>3</v>
      </c>
      <c r="E198" s="28" t="s">
        <v>3</v>
      </c>
      <c r="F198" s="83">
        <f t="shared" si="21"/>
        <v>0</v>
      </c>
      <c r="G198" s="83">
        <f t="shared" si="21"/>
        <v>0</v>
      </c>
      <c r="H198" s="83" t="e">
        <f t="shared" si="21"/>
        <v>#REF!</v>
      </c>
      <c r="I198" s="83" t="e">
        <f t="shared" si="21"/>
        <v>#REF!</v>
      </c>
      <c r="J198" s="293">
        <v>0</v>
      </c>
      <c r="K198" s="2"/>
      <c r="L198" s="9"/>
    </row>
    <row r="199" spans="1:13" s="2" customFormat="1" ht="12.75">
      <c r="A199" s="39"/>
      <c r="B199" s="181"/>
      <c r="C199" s="39" t="s">
        <v>74</v>
      </c>
      <c r="D199" s="27">
        <v>32</v>
      </c>
      <c r="E199" s="28" t="s">
        <v>4</v>
      </c>
      <c r="F199" s="83">
        <f>SUM(F200)</f>
        <v>0</v>
      </c>
      <c r="G199" s="83">
        <f>SUM(G200)</f>
        <v>0</v>
      </c>
      <c r="H199" s="83" t="e">
        <f t="shared" si="21"/>
        <v>#REF!</v>
      </c>
      <c r="I199" s="83" t="e">
        <f t="shared" si="21"/>
        <v>#REF!</v>
      </c>
      <c r="J199" s="293">
        <v>0</v>
      </c>
      <c r="K199" s="3"/>
      <c r="L199" s="9"/>
      <c r="M199"/>
    </row>
    <row r="200" spans="1:13" s="3" customFormat="1" ht="12.75">
      <c r="A200" s="39"/>
      <c r="B200" s="181">
        <v>3</v>
      </c>
      <c r="C200" s="39" t="s">
        <v>74</v>
      </c>
      <c r="D200" s="27">
        <v>323</v>
      </c>
      <c r="E200" s="28" t="s">
        <v>45</v>
      </c>
      <c r="F200" s="83">
        <v>0</v>
      </c>
      <c r="G200" s="83">
        <v>0</v>
      </c>
      <c r="H200" s="83" t="e">
        <f>SUM(#REF!)</f>
        <v>#REF!</v>
      </c>
      <c r="I200" s="83" t="e">
        <f>SUM(#REF!)</f>
        <v>#REF!</v>
      </c>
      <c r="J200" s="293">
        <v>0</v>
      </c>
      <c r="L200" s="9"/>
      <c r="M200"/>
    </row>
    <row r="201" spans="1:13" s="3" customFormat="1" ht="12.75">
      <c r="A201" s="279" t="s">
        <v>143</v>
      </c>
      <c r="B201" s="186"/>
      <c r="C201" s="60" t="s">
        <v>75</v>
      </c>
      <c r="D201" s="49" t="s">
        <v>254</v>
      </c>
      <c r="E201" s="35" t="s">
        <v>24</v>
      </c>
      <c r="F201" s="249">
        <f>SUM(F202,F208)</f>
        <v>157000</v>
      </c>
      <c r="G201" s="249">
        <f>SUM(G202,G208)</f>
        <v>157000</v>
      </c>
      <c r="H201" s="249" t="e">
        <f>SUM(H202,H208)</f>
        <v>#REF!</v>
      </c>
      <c r="I201" s="249" t="e">
        <f>SUM(I202,I208)</f>
        <v>#REF!</v>
      </c>
      <c r="J201" s="215">
        <f t="shared" si="19"/>
        <v>100</v>
      </c>
      <c r="L201" s="219"/>
      <c r="M201"/>
    </row>
    <row r="202" spans="1:13" s="4" customFormat="1" ht="12.75">
      <c r="A202" s="39"/>
      <c r="B202" s="181"/>
      <c r="C202" s="39" t="s">
        <v>75</v>
      </c>
      <c r="D202" s="27">
        <v>3</v>
      </c>
      <c r="E202" s="28" t="s">
        <v>3</v>
      </c>
      <c r="F202" s="83">
        <f>SUM(F203,F206)</f>
        <v>157000</v>
      </c>
      <c r="G202" s="83">
        <f>SUM(G203,G206)</f>
        <v>157000</v>
      </c>
      <c r="H202" s="83" t="e">
        <f>SUM(H203,H206)</f>
        <v>#REF!</v>
      </c>
      <c r="I202" s="83" t="e">
        <f>SUM(I203,I206)</f>
        <v>#REF!</v>
      </c>
      <c r="J202" s="293">
        <f t="shared" si="19"/>
        <v>100</v>
      </c>
      <c r="K202" s="3"/>
      <c r="L202"/>
      <c r="M202"/>
    </row>
    <row r="203" spans="1:13" s="3" customFormat="1" ht="12.75">
      <c r="A203" s="39"/>
      <c r="B203" s="181"/>
      <c r="C203" s="39" t="s">
        <v>75</v>
      </c>
      <c r="D203" s="27">
        <v>32</v>
      </c>
      <c r="E203" s="28" t="s">
        <v>4</v>
      </c>
      <c r="F203" s="83">
        <f>SUM(F204,F205)</f>
        <v>157000</v>
      </c>
      <c r="G203" s="83">
        <f>SUM(G204,G205)</f>
        <v>157000</v>
      </c>
      <c r="H203" s="83" t="e">
        <f>SUM(H204,H205)</f>
        <v>#REF!</v>
      </c>
      <c r="I203" s="83" t="e">
        <f>SUM(I204,I205)</f>
        <v>#REF!</v>
      </c>
      <c r="J203" s="293">
        <f t="shared" si="19"/>
        <v>100</v>
      </c>
      <c r="L203"/>
      <c r="M203" s="2"/>
    </row>
    <row r="204" spans="1:13" s="3" customFormat="1" ht="12.75">
      <c r="A204" s="58"/>
      <c r="B204" s="181">
        <v>3</v>
      </c>
      <c r="C204" s="58" t="s">
        <v>75</v>
      </c>
      <c r="D204" s="181">
        <v>322</v>
      </c>
      <c r="E204" s="41" t="s">
        <v>49</v>
      </c>
      <c r="F204" s="168">
        <v>12000</v>
      </c>
      <c r="G204" s="168">
        <v>12000</v>
      </c>
      <c r="H204" s="168" t="e">
        <f>SUM(#REF!)</f>
        <v>#REF!</v>
      </c>
      <c r="I204" s="168" t="e">
        <f>SUM(#REF!)</f>
        <v>#REF!</v>
      </c>
      <c r="J204" s="293">
        <f t="shared" si="19"/>
        <v>100</v>
      </c>
      <c r="L204" s="220"/>
      <c r="M204" s="4"/>
    </row>
    <row r="205" spans="1:13" s="3" customFormat="1" ht="12.75">
      <c r="A205" s="58"/>
      <c r="B205" s="181">
        <v>3</v>
      </c>
      <c r="C205" s="58" t="s">
        <v>75</v>
      </c>
      <c r="D205" s="181">
        <v>323</v>
      </c>
      <c r="E205" s="41" t="s">
        <v>45</v>
      </c>
      <c r="F205" s="168">
        <v>145000</v>
      </c>
      <c r="G205" s="168">
        <v>145000</v>
      </c>
      <c r="H205" s="168" t="e">
        <f>SUM(#REF!)</f>
        <v>#REF!</v>
      </c>
      <c r="I205" s="168" t="e">
        <f>SUM(#REF!)</f>
        <v>#REF!</v>
      </c>
      <c r="J205" s="293">
        <f t="shared" si="19"/>
        <v>100</v>
      </c>
      <c r="K205"/>
      <c r="L205" s="220"/>
      <c r="M205" s="4"/>
    </row>
    <row r="206" spans="1:13" s="3" customFormat="1" ht="12.75">
      <c r="A206" s="39"/>
      <c r="B206" s="181"/>
      <c r="C206" s="39" t="s">
        <v>75</v>
      </c>
      <c r="D206" s="27">
        <v>38</v>
      </c>
      <c r="E206" s="28" t="s">
        <v>30</v>
      </c>
      <c r="F206" s="83">
        <f>SUM(F207)</f>
        <v>0</v>
      </c>
      <c r="G206" s="83">
        <f>SUM(G207)</f>
        <v>0</v>
      </c>
      <c r="H206" s="83" t="e">
        <f>SUM(H207)</f>
        <v>#REF!</v>
      </c>
      <c r="I206" s="83" t="e">
        <f>SUM(I207)</f>
        <v>#REF!</v>
      </c>
      <c r="J206" s="293">
        <v>0</v>
      </c>
      <c r="K206"/>
      <c r="L206"/>
      <c r="M206" s="4"/>
    </row>
    <row r="207" spans="1:11" s="4" customFormat="1" ht="12.75">
      <c r="A207" s="58"/>
      <c r="B207" s="181">
        <v>3</v>
      </c>
      <c r="C207" s="58" t="s">
        <v>75</v>
      </c>
      <c r="D207" s="181">
        <v>381</v>
      </c>
      <c r="E207" s="41" t="s">
        <v>52</v>
      </c>
      <c r="F207" s="168">
        <v>0</v>
      </c>
      <c r="G207" s="168">
        <v>0</v>
      </c>
      <c r="H207" s="168" t="e">
        <f>SUM(#REF!)</f>
        <v>#REF!</v>
      </c>
      <c r="I207" s="168" t="e">
        <f>SUM(#REF!)</f>
        <v>#REF!</v>
      </c>
      <c r="J207" s="293">
        <v>0</v>
      </c>
      <c r="K207"/>
    </row>
    <row r="208" spans="1:12" s="3" customFormat="1" ht="28.5" customHeight="1">
      <c r="A208" s="39"/>
      <c r="B208" s="181"/>
      <c r="C208" s="39" t="s">
        <v>75</v>
      </c>
      <c r="D208" s="27">
        <v>4</v>
      </c>
      <c r="E208" s="28" t="s">
        <v>11</v>
      </c>
      <c r="F208" s="83">
        <f>SUM(F209)</f>
        <v>0</v>
      </c>
      <c r="G208" s="83">
        <f>SUM(G209)</f>
        <v>0</v>
      </c>
      <c r="H208" s="83" t="e">
        <f>SUM(H209)</f>
        <v>#REF!</v>
      </c>
      <c r="I208" s="83" t="e">
        <f>SUM(I209)</f>
        <v>#REF!</v>
      </c>
      <c r="J208" s="293">
        <v>0</v>
      </c>
      <c r="K208"/>
      <c r="L208" s="2"/>
    </row>
    <row r="209" spans="1:13" s="4" customFormat="1" ht="22.5">
      <c r="A209" s="39"/>
      <c r="B209" s="181"/>
      <c r="C209" s="154" t="s">
        <v>75</v>
      </c>
      <c r="D209" s="148">
        <v>42</v>
      </c>
      <c r="E209" s="28" t="s">
        <v>12</v>
      </c>
      <c r="F209" s="149">
        <v>0</v>
      </c>
      <c r="G209" s="149">
        <v>0</v>
      </c>
      <c r="H209" s="149" t="e">
        <f>SUM(H210,)</f>
        <v>#REF!</v>
      </c>
      <c r="I209" s="149" t="e">
        <f>SUM(I210,)</f>
        <v>#REF!</v>
      </c>
      <c r="J209" s="293">
        <v>0</v>
      </c>
      <c r="K209"/>
      <c r="L209" s="2"/>
      <c r="M209" s="3"/>
    </row>
    <row r="210" spans="1:13" s="3" customFormat="1" ht="12.75">
      <c r="A210" s="58"/>
      <c r="B210" s="181">
        <v>3</v>
      </c>
      <c r="C210" s="58" t="s">
        <v>75</v>
      </c>
      <c r="D210" s="181">
        <v>422</v>
      </c>
      <c r="E210" s="41" t="s">
        <v>43</v>
      </c>
      <c r="F210" s="168"/>
      <c r="G210" s="168"/>
      <c r="H210" s="168" t="e">
        <f>SUM(#REF!)</f>
        <v>#REF!</v>
      </c>
      <c r="I210" s="168" t="e">
        <f>SUM(#REF!)</f>
        <v>#REF!</v>
      </c>
      <c r="J210" s="293">
        <v>0</v>
      </c>
      <c r="K210" s="220"/>
      <c r="L210" s="4"/>
      <c r="M210" s="4"/>
    </row>
    <row r="211" spans="1:13" s="4" customFormat="1" ht="12.75">
      <c r="A211" s="39"/>
      <c r="B211" s="27"/>
      <c r="C211" s="39" t="s">
        <v>75</v>
      </c>
      <c r="D211" s="27">
        <v>425</v>
      </c>
      <c r="E211" s="28" t="s">
        <v>332</v>
      </c>
      <c r="F211" s="83">
        <v>0</v>
      </c>
      <c r="G211" s="83">
        <v>0</v>
      </c>
      <c r="H211" s="40"/>
      <c r="I211" s="40"/>
      <c r="J211" s="293">
        <v>0</v>
      </c>
      <c r="K211" s="11"/>
      <c r="L211" s="2"/>
      <c r="M211" s="1"/>
    </row>
    <row r="212" spans="1:13" s="4" customFormat="1" ht="12.75">
      <c r="A212" s="67"/>
      <c r="B212" s="186"/>
      <c r="C212" s="60" t="s">
        <v>75</v>
      </c>
      <c r="D212" s="49" t="s">
        <v>254</v>
      </c>
      <c r="E212" s="50" t="s">
        <v>25</v>
      </c>
      <c r="F212" s="249">
        <f aca="true" t="shared" si="22" ref="F212:I214">SUM(F213)</f>
        <v>0</v>
      </c>
      <c r="G212" s="249">
        <f t="shared" si="22"/>
        <v>0</v>
      </c>
      <c r="H212" s="249" t="e">
        <f t="shared" si="22"/>
        <v>#REF!</v>
      </c>
      <c r="I212" s="249" t="e">
        <f t="shared" si="22"/>
        <v>#REF!</v>
      </c>
      <c r="J212" s="215">
        <v>0</v>
      </c>
      <c r="K212" s="216"/>
      <c r="L212" s="3"/>
      <c r="M212"/>
    </row>
    <row r="213" spans="1:13" s="4" customFormat="1" ht="12.75">
      <c r="A213" s="39"/>
      <c r="B213" s="181"/>
      <c r="C213" s="39" t="s">
        <v>75</v>
      </c>
      <c r="D213" s="27">
        <v>3</v>
      </c>
      <c r="E213" s="28" t="s">
        <v>3</v>
      </c>
      <c r="F213" s="83">
        <f>SUM(F214)</f>
        <v>0</v>
      </c>
      <c r="G213" s="83">
        <f>SUM(G214)</f>
        <v>0</v>
      </c>
      <c r="H213" s="83" t="e">
        <f t="shared" si="22"/>
        <v>#REF!</v>
      </c>
      <c r="I213" s="83" t="e">
        <f t="shared" si="22"/>
        <v>#REF!</v>
      </c>
      <c r="J213" s="293">
        <v>0</v>
      </c>
      <c r="K213" s="11"/>
      <c r="L213" s="3"/>
      <c r="M213" s="2"/>
    </row>
    <row r="214" spans="1:12" s="3" customFormat="1" ht="12.75">
      <c r="A214" s="39"/>
      <c r="B214" s="181"/>
      <c r="C214" s="39" t="s">
        <v>75</v>
      </c>
      <c r="D214" s="27">
        <v>32</v>
      </c>
      <c r="E214" s="28" t="s">
        <v>4</v>
      </c>
      <c r="F214" s="217">
        <f t="shared" si="22"/>
        <v>0</v>
      </c>
      <c r="G214" s="217">
        <f t="shared" si="22"/>
        <v>0</v>
      </c>
      <c r="H214" s="29" t="e">
        <f t="shared" si="22"/>
        <v>#REF!</v>
      </c>
      <c r="I214" s="29" t="e">
        <f t="shared" si="22"/>
        <v>#REF!</v>
      </c>
      <c r="J214" s="293">
        <v>0</v>
      </c>
      <c r="K214" s="11"/>
      <c r="L214" s="4"/>
    </row>
    <row r="215" spans="1:13" s="4" customFormat="1" ht="12.75">
      <c r="A215" s="39"/>
      <c r="B215" s="181"/>
      <c r="C215" s="39" t="s">
        <v>75</v>
      </c>
      <c r="D215" s="27">
        <v>323</v>
      </c>
      <c r="E215" s="28" t="s">
        <v>45</v>
      </c>
      <c r="F215" s="83">
        <v>0</v>
      </c>
      <c r="G215" s="83">
        <v>0</v>
      </c>
      <c r="H215" s="83" t="e">
        <f>SUM(#REF!)</f>
        <v>#REF!</v>
      </c>
      <c r="I215" s="83" t="e">
        <f>SUM(#REF!)</f>
        <v>#REF!</v>
      </c>
      <c r="J215" s="293">
        <v>0</v>
      </c>
      <c r="K215" s="216"/>
      <c r="L215"/>
      <c r="M215" s="3"/>
    </row>
    <row r="216" spans="1:12" s="4" customFormat="1" ht="12.75">
      <c r="A216" s="67"/>
      <c r="B216" s="186"/>
      <c r="C216" s="60" t="s">
        <v>76</v>
      </c>
      <c r="D216" s="49" t="s">
        <v>230</v>
      </c>
      <c r="E216" s="35" t="s">
        <v>58</v>
      </c>
      <c r="F216" s="249">
        <f aca="true" t="shared" si="23" ref="F216:I217">SUM(F217)</f>
        <v>0</v>
      </c>
      <c r="G216" s="249">
        <f t="shared" si="23"/>
        <v>0</v>
      </c>
      <c r="H216" s="249" t="e">
        <f t="shared" si="23"/>
        <v>#REF!</v>
      </c>
      <c r="I216" s="249" t="e">
        <f t="shared" si="23"/>
        <v>#REF!</v>
      </c>
      <c r="J216" s="215">
        <v>0</v>
      </c>
      <c r="K216"/>
      <c r="L216"/>
    </row>
    <row r="217" spans="1:12" s="3" customFormat="1" ht="12.75">
      <c r="A217" s="39"/>
      <c r="B217" s="181"/>
      <c r="C217" s="39" t="s">
        <v>76</v>
      </c>
      <c r="D217" s="27">
        <v>3</v>
      </c>
      <c r="E217" s="28" t="s">
        <v>3</v>
      </c>
      <c r="F217" s="83">
        <f t="shared" si="23"/>
        <v>0</v>
      </c>
      <c r="G217" s="83">
        <f t="shared" si="23"/>
        <v>0</v>
      </c>
      <c r="H217" s="83" t="e">
        <f t="shared" si="23"/>
        <v>#REF!</v>
      </c>
      <c r="I217" s="83" t="e">
        <f t="shared" si="23"/>
        <v>#REF!</v>
      </c>
      <c r="J217" s="293">
        <v>0</v>
      </c>
      <c r="K217"/>
      <c r="L217" s="2"/>
    </row>
    <row r="218" spans="1:11" s="3" customFormat="1" ht="12.75">
      <c r="A218" s="39"/>
      <c r="B218" s="181"/>
      <c r="C218" s="39" t="s">
        <v>76</v>
      </c>
      <c r="D218" s="27">
        <v>32</v>
      </c>
      <c r="E218" s="28" t="s">
        <v>4</v>
      </c>
      <c r="F218" s="83">
        <f>SUM(F219)</f>
        <v>0</v>
      </c>
      <c r="G218" s="83">
        <f>SUM(G219)</f>
        <v>0</v>
      </c>
      <c r="H218" s="83" t="e">
        <f>SUM(H219)</f>
        <v>#REF!</v>
      </c>
      <c r="I218" s="83" t="e">
        <f>SUM(I219)</f>
        <v>#REF!</v>
      </c>
      <c r="J218" s="293">
        <v>0</v>
      </c>
      <c r="K218"/>
    </row>
    <row r="219" spans="1:13" s="4" customFormat="1" ht="12.75">
      <c r="A219" s="39"/>
      <c r="B219" s="181">
        <v>3</v>
      </c>
      <c r="C219" s="39" t="s">
        <v>76</v>
      </c>
      <c r="D219" s="27">
        <v>323</v>
      </c>
      <c r="E219" s="28" t="s">
        <v>45</v>
      </c>
      <c r="F219" s="83">
        <v>0</v>
      </c>
      <c r="G219" s="83">
        <v>0</v>
      </c>
      <c r="H219" s="83" t="e">
        <f>SUM(#REF!)</f>
        <v>#REF!</v>
      </c>
      <c r="I219" s="83" t="e">
        <f>SUM(#REF!)</f>
        <v>#REF!</v>
      </c>
      <c r="J219" s="293">
        <v>0</v>
      </c>
      <c r="K219" s="2"/>
      <c r="L219" s="3"/>
      <c r="M219" s="3"/>
    </row>
    <row r="220" spans="1:13" s="4" customFormat="1" ht="22.5">
      <c r="A220" s="280" t="s">
        <v>329</v>
      </c>
      <c r="B220" s="190"/>
      <c r="C220" s="150" t="s">
        <v>71</v>
      </c>
      <c r="D220" s="151" t="s">
        <v>230</v>
      </c>
      <c r="E220" s="35" t="s">
        <v>328</v>
      </c>
      <c r="F220" s="251">
        <f>SUM(F221,)</f>
        <v>0</v>
      </c>
      <c r="G220" s="251">
        <f>SUM(G221,)</f>
        <v>0</v>
      </c>
      <c r="H220" s="251" t="e">
        <f>SUM(H221,#REF!)</f>
        <v>#REF!</v>
      </c>
      <c r="I220" s="251" t="e">
        <f>SUM(I221,#REF!)</f>
        <v>#REF!</v>
      </c>
      <c r="J220" s="215">
        <v>0</v>
      </c>
      <c r="K220" s="2"/>
      <c r="M220" s="3"/>
    </row>
    <row r="221" spans="1:13" s="3" customFormat="1" ht="12.75">
      <c r="A221" s="39"/>
      <c r="B221" s="181"/>
      <c r="C221" s="39" t="s">
        <v>71</v>
      </c>
      <c r="D221" s="32">
        <v>3</v>
      </c>
      <c r="E221" s="33" t="s">
        <v>3</v>
      </c>
      <c r="F221" s="83">
        <f aca="true" t="shared" si="24" ref="F221:I222">SUM(F222)</f>
        <v>0</v>
      </c>
      <c r="G221" s="83">
        <f t="shared" si="24"/>
        <v>0</v>
      </c>
      <c r="H221" s="83" t="e">
        <f t="shared" si="24"/>
        <v>#REF!</v>
      </c>
      <c r="I221" s="83" t="e">
        <f t="shared" si="24"/>
        <v>#REF!</v>
      </c>
      <c r="J221" s="293">
        <v>0</v>
      </c>
      <c r="K221" s="4"/>
      <c r="M221" s="4"/>
    </row>
    <row r="222" spans="1:11" s="3" customFormat="1" ht="12.75">
      <c r="A222" s="39"/>
      <c r="B222" s="181"/>
      <c r="C222" s="39" t="s">
        <v>71</v>
      </c>
      <c r="D222" s="32">
        <v>32</v>
      </c>
      <c r="E222" s="33" t="s">
        <v>4</v>
      </c>
      <c r="F222" s="83">
        <f t="shared" si="24"/>
        <v>0</v>
      </c>
      <c r="G222" s="83">
        <f t="shared" si="24"/>
        <v>0</v>
      </c>
      <c r="H222" s="83" t="e">
        <f t="shared" si="24"/>
        <v>#REF!</v>
      </c>
      <c r="I222" s="83" t="e">
        <f t="shared" si="24"/>
        <v>#REF!</v>
      </c>
      <c r="J222" s="293">
        <v>0</v>
      </c>
      <c r="K222" s="2"/>
    </row>
    <row r="223" spans="1:11" s="4" customFormat="1" ht="12.75">
      <c r="A223" s="58"/>
      <c r="B223" s="181">
        <v>4</v>
      </c>
      <c r="C223" s="58" t="s">
        <v>71</v>
      </c>
      <c r="D223" s="289">
        <v>323</v>
      </c>
      <c r="E223" s="290" t="s">
        <v>45</v>
      </c>
      <c r="F223" s="168">
        <v>0</v>
      </c>
      <c r="G223" s="168">
        <v>0</v>
      </c>
      <c r="H223" s="168" t="e">
        <f>SUM(#REF!)</f>
        <v>#REF!</v>
      </c>
      <c r="I223" s="168" t="e">
        <f>SUM(#REF!)</f>
        <v>#REF!</v>
      </c>
      <c r="J223" s="293">
        <v>0</v>
      </c>
      <c r="K223" s="2"/>
    </row>
    <row r="224" spans="1:13" s="4" customFormat="1" ht="22.5">
      <c r="A224" s="145" t="s">
        <v>144</v>
      </c>
      <c r="B224" s="191"/>
      <c r="C224" s="152"/>
      <c r="D224" s="144" t="s">
        <v>255</v>
      </c>
      <c r="E224" s="143" t="s">
        <v>256</v>
      </c>
      <c r="F224" s="252">
        <f>SUM(F225,F230)</f>
        <v>600000</v>
      </c>
      <c r="G224" s="252">
        <f>SUM(G225,G230)</f>
        <v>600000</v>
      </c>
      <c r="H224" s="252" t="e">
        <f>SUM(H225,H230)</f>
        <v>#REF!</v>
      </c>
      <c r="I224" s="252" t="e">
        <f>SUM(I225,I230)</f>
        <v>#REF!</v>
      </c>
      <c r="J224" s="229">
        <v>0</v>
      </c>
      <c r="L224" s="3"/>
      <c r="M224" s="3"/>
    </row>
    <row r="225" spans="1:13" s="3" customFormat="1" ht="12.75">
      <c r="A225" s="64" t="s">
        <v>145</v>
      </c>
      <c r="B225" s="183"/>
      <c r="C225" s="55" t="s">
        <v>76</v>
      </c>
      <c r="D225" s="26" t="s">
        <v>93</v>
      </c>
      <c r="E225" s="26" t="s">
        <v>371</v>
      </c>
      <c r="F225" s="245">
        <f>SUM(F227)</f>
        <v>300000</v>
      </c>
      <c r="G225" s="245">
        <f>SUM(G227)</f>
        <v>300000</v>
      </c>
      <c r="H225" s="245" t="e">
        <f>SUM(H227)</f>
        <v>#REF!</v>
      </c>
      <c r="I225" s="245" t="e">
        <f>SUM(I227)</f>
        <v>#REF!</v>
      </c>
      <c r="J225" s="215">
        <v>0</v>
      </c>
      <c r="K225" s="2"/>
      <c r="M225" s="4"/>
    </row>
    <row r="226" spans="1:13" s="3" customFormat="1" ht="12.75">
      <c r="A226" s="64"/>
      <c r="B226" s="183"/>
      <c r="C226" s="55"/>
      <c r="D226" s="26" t="s">
        <v>247</v>
      </c>
      <c r="E226" s="26" t="s">
        <v>387</v>
      </c>
      <c r="F226" s="245"/>
      <c r="G226" s="245"/>
      <c r="H226" s="245"/>
      <c r="I226" s="245"/>
      <c r="J226" s="215"/>
      <c r="K226"/>
      <c r="M226" s="4"/>
    </row>
    <row r="227" spans="1:11" s="4" customFormat="1" ht="22.5">
      <c r="A227" s="93"/>
      <c r="B227" s="80"/>
      <c r="C227" s="93" t="s">
        <v>76</v>
      </c>
      <c r="D227" s="27">
        <v>4</v>
      </c>
      <c r="E227" s="28" t="s">
        <v>11</v>
      </c>
      <c r="F227" s="83">
        <f aca="true" t="shared" si="25" ref="F227:I228">SUM(F228)</f>
        <v>300000</v>
      </c>
      <c r="G227" s="83">
        <f t="shared" si="25"/>
        <v>300000</v>
      </c>
      <c r="H227" s="83" t="e">
        <f t="shared" si="25"/>
        <v>#REF!</v>
      </c>
      <c r="I227" s="83" t="e">
        <f t="shared" si="25"/>
        <v>#REF!</v>
      </c>
      <c r="J227" s="293">
        <v>0</v>
      </c>
      <c r="K227"/>
    </row>
    <row r="228" spans="2:13" ht="22.5">
      <c r="B228" s="80"/>
      <c r="C228" s="201" t="s">
        <v>76</v>
      </c>
      <c r="D228" s="148">
        <v>42</v>
      </c>
      <c r="E228" s="28" t="s">
        <v>12</v>
      </c>
      <c r="F228" s="149">
        <f t="shared" si="25"/>
        <v>300000</v>
      </c>
      <c r="G228" s="149">
        <f t="shared" si="25"/>
        <v>300000</v>
      </c>
      <c r="H228" s="149" t="e">
        <f t="shared" si="25"/>
        <v>#REF!</v>
      </c>
      <c r="I228" s="149" t="e">
        <f t="shared" si="25"/>
        <v>#REF!</v>
      </c>
      <c r="J228" s="293">
        <v>0</v>
      </c>
      <c r="L228" s="3"/>
      <c r="M228" s="3"/>
    </row>
    <row r="229" spans="1:13" s="220" customFormat="1" ht="12.75">
      <c r="A229" s="61"/>
      <c r="B229" s="80">
        <v>4</v>
      </c>
      <c r="C229" s="61" t="s">
        <v>76</v>
      </c>
      <c r="D229" s="181">
        <v>421</v>
      </c>
      <c r="E229" s="41" t="s">
        <v>55</v>
      </c>
      <c r="F229" s="168">
        <v>300000</v>
      </c>
      <c r="G229" s="168">
        <v>300000</v>
      </c>
      <c r="H229" s="168" t="e">
        <f>SUM(#REF!)</f>
        <v>#REF!</v>
      </c>
      <c r="I229" s="168" t="e">
        <f>SUM(#REF!)</f>
        <v>#REF!</v>
      </c>
      <c r="J229" s="293">
        <v>0</v>
      </c>
      <c r="K229" s="4"/>
      <c r="L229" s="4"/>
      <c r="M229" s="4"/>
    </row>
    <row r="230" spans="1:13" ht="22.5">
      <c r="A230" s="64" t="s">
        <v>146</v>
      </c>
      <c r="B230" s="115"/>
      <c r="C230" s="55" t="s">
        <v>74</v>
      </c>
      <c r="D230" s="153" t="s">
        <v>94</v>
      </c>
      <c r="E230" s="271" t="s">
        <v>388</v>
      </c>
      <c r="F230" s="249">
        <f>SUM(F232,F235)</f>
        <v>300000</v>
      </c>
      <c r="G230" s="249">
        <f>SUM(G232,G235)</f>
        <v>300000</v>
      </c>
      <c r="H230" s="249" t="e">
        <f>SUM(H232,H235)</f>
        <v>#REF!</v>
      </c>
      <c r="I230" s="249" t="e">
        <f>SUM(I232,I235)</f>
        <v>#REF!</v>
      </c>
      <c r="J230" s="215">
        <v>0</v>
      </c>
      <c r="K230" s="4"/>
      <c r="L230" s="4"/>
      <c r="M230" s="4"/>
    </row>
    <row r="231" spans="1:13" s="2" customFormat="1" ht="12.75">
      <c r="A231" s="64"/>
      <c r="B231" s="115"/>
      <c r="C231" s="55"/>
      <c r="D231" s="153" t="s">
        <v>257</v>
      </c>
      <c r="E231" s="34"/>
      <c r="F231" s="248"/>
      <c r="G231" s="249"/>
      <c r="H231" s="254"/>
      <c r="I231" s="254"/>
      <c r="J231" s="215"/>
      <c r="K231" s="4"/>
      <c r="L231" s="4"/>
      <c r="M231" s="3"/>
    </row>
    <row r="232" spans="1:13" s="2" customFormat="1" ht="12.75">
      <c r="A232" s="97"/>
      <c r="B232" s="192"/>
      <c r="C232" s="97" t="s">
        <v>74</v>
      </c>
      <c r="D232" s="42">
        <v>3</v>
      </c>
      <c r="E232" s="37" t="s">
        <v>32</v>
      </c>
      <c r="F232" s="83">
        <f aca="true" t="shared" si="26" ref="F232:I233">SUM(F233)</f>
        <v>300000</v>
      </c>
      <c r="G232" s="83">
        <f t="shared" si="26"/>
        <v>300000</v>
      </c>
      <c r="H232" s="83" t="e">
        <f t="shared" si="26"/>
        <v>#REF!</v>
      </c>
      <c r="I232" s="83" t="e">
        <f t="shared" si="26"/>
        <v>#REF!</v>
      </c>
      <c r="J232" s="293">
        <v>0</v>
      </c>
      <c r="K232" s="4"/>
      <c r="L232" s="3"/>
      <c r="M232" s="3"/>
    </row>
    <row r="233" spans="1:11" s="4" customFormat="1" ht="22.5">
      <c r="A233" s="97"/>
      <c r="B233" s="192"/>
      <c r="C233" s="97" t="s">
        <v>74</v>
      </c>
      <c r="D233" s="42">
        <v>38</v>
      </c>
      <c r="E233" s="37" t="s">
        <v>14</v>
      </c>
      <c r="F233" s="83">
        <f t="shared" si="26"/>
        <v>300000</v>
      </c>
      <c r="G233" s="83">
        <f t="shared" si="26"/>
        <v>300000</v>
      </c>
      <c r="H233" s="83" t="e">
        <f t="shared" si="26"/>
        <v>#REF!</v>
      </c>
      <c r="I233" s="83" t="e">
        <f t="shared" si="26"/>
        <v>#REF!</v>
      </c>
      <c r="J233" s="293">
        <v>0</v>
      </c>
      <c r="K233" s="3"/>
    </row>
    <row r="234" spans="1:10" s="4" customFormat="1" ht="12.75">
      <c r="A234" s="295"/>
      <c r="B234" s="192" t="s">
        <v>302</v>
      </c>
      <c r="C234" s="295" t="s">
        <v>74</v>
      </c>
      <c r="D234" s="194">
        <v>386</v>
      </c>
      <c r="E234" s="188" t="s">
        <v>44</v>
      </c>
      <c r="F234" s="168">
        <v>300000</v>
      </c>
      <c r="G234" s="168">
        <v>300000</v>
      </c>
      <c r="H234" s="168" t="e">
        <f>SUM(#REF!)</f>
        <v>#REF!</v>
      </c>
      <c r="I234" s="168" t="e">
        <f>SUM(#REF!)</f>
        <v>#REF!</v>
      </c>
      <c r="J234" s="293">
        <v>0</v>
      </c>
    </row>
    <row r="235" spans="1:11" s="3" customFormat="1" ht="22.5">
      <c r="A235" s="97"/>
      <c r="B235" s="192"/>
      <c r="C235" s="97" t="s">
        <v>74</v>
      </c>
      <c r="D235" s="42">
        <v>4</v>
      </c>
      <c r="E235" s="37" t="s">
        <v>11</v>
      </c>
      <c r="F235" s="83">
        <f aca="true" t="shared" si="27" ref="F235:I236">SUM(F236)</f>
        <v>0</v>
      </c>
      <c r="G235" s="83">
        <f t="shared" si="27"/>
        <v>0</v>
      </c>
      <c r="H235" s="83" t="e">
        <f t="shared" si="27"/>
        <v>#REF!</v>
      </c>
      <c r="I235" s="83" t="e">
        <f t="shared" si="27"/>
        <v>#REF!</v>
      </c>
      <c r="J235" s="293">
        <v>0</v>
      </c>
      <c r="K235" s="4"/>
    </row>
    <row r="236" spans="1:13" s="4" customFormat="1" ht="22.5">
      <c r="A236" s="97"/>
      <c r="B236" s="192"/>
      <c r="C236" s="97" t="s">
        <v>74</v>
      </c>
      <c r="D236" s="42">
        <v>42</v>
      </c>
      <c r="E236" s="37" t="s">
        <v>115</v>
      </c>
      <c r="F236" s="83">
        <f t="shared" si="27"/>
        <v>0</v>
      </c>
      <c r="G236" s="83">
        <f t="shared" si="27"/>
        <v>0</v>
      </c>
      <c r="H236" s="83" t="e">
        <f t="shared" si="27"/>
        <v>#REF!</v>
      </c>
      <c r="I236" s="83" t="e">
        <f t="shared" si="27"/>
        <v>#REF!</v>
      </c>
      <c r="J236" s="293">
        <v>0</v>
      </c>
      <c r="L236" s="3"/>
      <c r="M236" s="3"/>
    </row>
    <row r="237" spans="1:11" s="4" customFormat="1" ht="12.75">
      <c r="A237" s="295"/>
      <c r="B237" s="192">
        <v>4</v>
      </c>
      <c r="C237" s="295" t="s">
        <v>74</v>
      </c>
      <c r="D237" s="194">
        <v>421</v>
      </c>
      <c r="E237" s="188" t="s">
        <v>55</v>
      </c>
      <c r="F237" s="168">
        <v>0</v>
      </c>
      <c r="G237" s="168">
        <v>0</v>
      </c>
      <c r="H237" s="168" t="e">
        <f>SUM(#REF!)</f>
        <v>#REF!</v>
      </c>
      <c r="I237" s="168" t="e">
        <f>SUM(#REF!)</f>
        <v>#REF!</v>
      </c>
      <c r="J237" s="293">
        <v>0</v>
      </c>
      <c r="K237"/>
    </row>
    <row r="238" spans="1:12" s="4" customFormat="1" ht="12.75">
      <c r="A238" s="99" t="s">
        <v>147</v>
      </c>
      <c r="B238" s="182"/>
      <c r="C238" s="53"/>
      <c r="D238" s="48" t="s">
        <v>258</v>
      </c>
      <c r="E238" s="31" t="s">
        <v>259</v>
      </c>
      <c r="F238" s="244">
        <f>SUM(F239,F244)</f>
        <v>50000</v>
      </c>
      <c r="G238" s="244">
        <f>SUM(G239,G244)</f>
        <v>60000</v>
      </c>
      <c r="H238" s="244" t="e">
        <f>SUM(H239)</f>
        <v>#REF!</v>
      </c>
      <c r="I238" s="244" t="e">
        <f>SUM(I239)</f>
        <v>#REF!</v>
      </c>
      <c r="J238" s="229">
        <f>+G238/F238*100</f>
        <v>120</v>
      </c>
      <c r="K238"/>
      <c r="L238" s="3"/>
    </row>
    <row r="239" spans="1:13" s="4" customFormat="1" ht="12.75">
      <c r="A239" s="64" t="s">
        <v>148</v>
      </c>
      <c r="B239" s="183"/>
      <c r="C239" s="55" t="s">
        <v>77</v>
      </c>
      <c r="D239" s="46" t="s">
        <v>230</v>
      </c>
      <c r="E239" s="397" t="s">
        <v>343</v>
      </c>
      <c r="F239" s="245">
        <f>SUM(F241)</f>
        <v>50000</v>
      </c>
      <c r="G239" s="245">
        <f>SUM(G241)</f>
        <v>50000</v>
      </c>
      <c r="H239" s="245" t="e">
        <f>SUM(H241)</f>
        <v>#REF!</v>
      </c>
      <c r="I239" s="245" t="e">
        <f>SUM(I241)</f>
        <v>#REF!</v>
      </c>
      <c r="J239" s="215">
        <f>+G239/F239*100</f>
        <v>100</v>
      </c>
      <c r="K239" s="2"/>
      <c r="L239" s="3"/>
      <c r="M239" s="3"/>
    </row>
    <row r="240" spans="1:13" s="4" customFormat="1" ht="12.75">
      <c r="A240" s="267"/>
      <c r="B240" s="183"/>
      <c r="C240" s="55"/>
      <c r="D240" s="46"/>
      <c r="E240" s="397"/>
      <c r="F240" s="245"/>
      <c r="G240" s="337"/>
      <c r="H240" s="245"/>
      <c r="I240" s="245"/>
      <c r="J240" s="215"/>
      <c r="K240" s="2"/>
      <c r="L240" s="3"/>
      <c r="M240" s="3"/>
    </row>
    <row r="241" spans="1:12" s="4" customFormat="1" ht="12.75">
      <c r="A241" s="39"/>
      <c r="B241" s="181"/>
      <c r="C241" s="39" t="s">
        <v>77</v>
      </c>
      <c r="D241" s="27">
        <v>3</v>
      </c>
      <c r="E241" s="28" t="s">
        <v>3</v>
      </c>
      <c r="F241" s="217">
        <f>SUM(,F242)</f>
        <v>50000</v>
      </c>
      <c r="G241" s="217">
        <f>SUM(,G242)</f>
        <v>50000</v>
      </c>
      <c r="H241" s="83" t="e">
        <f>SUM(#REF!,)</f>
        <v>#REF!</v>
      </c>
      <c r="I241" s="83" t="e">
        <f>SUM(#REF!,)</f>
        <v>#REF!</v>
      </c>
      <c r="J241" s="293">
        <f aca="true" t="shared" si="28" ref="J241:J248">+G241/F241*100</f>
        <v>100</v>
      </c>
      <c r="K241" s="2"/>
      <c r="L241" s="3"/>
    </row>
    <row r="242" spans="1:13" s="220" customFormat="1" ht="12.75">
      <c r="A242" s="58"/>
      <c r="B242" s="181"/>
      <c r="C242" s="39" t="s">
        <v>77</v>
      </c>
      <c r="D242" s="27">
        <v>32</v>
      </c>
      <c r="E242" s="28" t="s">
        <v>4</v>
      </c>
      <c r="F242" s="83">
        <f>F243</f>
        <v>50000</v>
      </c>
      <c r="G242" s="83">
        <f>G243</f>
        <v>50000</v>
      </c>
      <c r="H242" s="199"/>
      <c r="I242" s="199"/>
      <c r="J242" s="293">
        <f t="shared" si="28"/>
        <v>100</v>
      </c>
      <c r="K242" s="4"/>
      <c r="L242" s="3"/>
      <c r="M242"/>
    </row>
    <row r="243" spans="1:13" s="2" customFormat="1" ht="12.75">
      <c r="A243" s="58"/>
      <c r="B243" s="181"/>
      <c r="C243" s="58" t="s">
        <v>77</v>
      </c>
      <c r="D243" s="181">
        <v>323</v>
      </c>
      <c r="E243" s="41" t="s">
        <v>45</v>
      </c>
      <c r="F243" s="168">
        <v>50000</v>
      </c>
      <c r="G243" s="168">
        <v>50000</v>
      </c>
      <c r="H243" s="199"/>
      <c r="I243" s="199"/>
      <c r="J243" s="293">
        <f t="shared" si="28"/>
        <v>100</v>
      </c>
      <c r="K243" s="4"/>
      <c r="L243" s="4"/>
      <c r="M243" s="220"/>
    </row>
    <row r="244" spans="1:13" s="4" customFormat="1" ht="22.5">
      <c r="A244" s="269" t="s">
        <v>313</v>
      </c>
      <c r="B244" s="270"/>
      <c r="C244" s="269" t="s">
        <v>77</v>
      </c>
      <c r="D244" s="270" t="s">
        <v>314</v>
      </c>
      <c r="E244" s="271" t="s">
        <v>368</v>
      </c>
      <c r="F244" s="272">
        <f aca="true" t="shared" si="29" ref="F244:G246">SUM(F245)</f>
        <v>0</v>
      </c>
      <c r="G244" s="272">
        <f t="shared" si="29"/>
        <v>10000</v>
      </c>
      <c r="H244" s="272"/>
      <c r="I244" s="272"/>
      <c r="J244" s="215">
        <v>0</v>
      </c>
      <c r="K244" s="2"/>
      <c r="L244"/>
      <c r="M244"/>
    </row>
    <row r="245" spans="1:12" s="2" customFormat="1" ht="22.5">
      <c r="A245" s="58"/>
      <c r="B245" s="181"/>
      <c r="C245" s="39" t="s">
        <v>77</v>
      </c>
      <c r="D245" s="27">
        <v>3</v>
      </c>
      <c r="E245" s="37" t="s">
        <v>11</v>
      </c>
      <c r="F245" s="217">
        <f t="shared" si="29"/>
        <v>0</v>
      </c>
      <c r="G245" s="217">
        <f t="shared" si="29"/>
        <v>10000</v>
      </c>
      <c r="H245" s="30"/>
      <c r="I245" s="30"/>
      <c r="J245" s="293">
        <v>0</v>
      </c>
      <c r="K245" s="4"/>
      <c r="L245"/>
    </row>
    <row r="246" spans="1:13" s="4" customFormat="1" ht="22.5">
      <c r="A246" s="58"/>
      <c r="B246" s="181"/>
      <c r="C246" s="39" t="s">
        <v>77</v>
      </c>
      <c r="D246" s="27">
        <v>36</v>
      </c>
      <c r="E246" s="37" t="s">
        <v>115</v>
      </c>
      <c r="F246" s="217">
        <f t="shared" si="29"/>
        <v>0</v>
      </c>
      <c r="G246" s="217">
        <f t="shared" si="29"/>
        <v>10000</v>
      </c>
      <c r="H246" s="30"/>
      <c r="I246" s="30"/>
      <c r="J246" s="293">
        <v>0</v>
      </c>
      <c r="K246"/>
      <c r="L246"/>
      <c r="M246" s="2"/>
    </row>
    <row r="247" spans="1:13" s="2" customFormat="1" ht="12.75">
      <c r="A247" s="58"/>
      <c r="B247" s="181">
        <v>1</v>
      </c>
      <c r="C247" s="58" t="s">
        <v>77</v>
      </c>
      <c r="D247" s="181">
        <v>363</v>
      </c>
      <c r="E247" s="41" t="s">
        <v>368</v>
      </c>
      <c r="F247" s="292">
        <v>0</v>
      </c>
      <c r="G247" s="292">
        <v>10000</v>
      </c>
      <c r="H247" s="199"/>
      <c r="I247" s="199"/>
      <c r="J247" s="293">
        <v>0</v>
      </c>
      <c r="K247" s="220"/>
      <c r="L247" s="220"/>
      <c r="M247" s="4"/>
    </row>
    <row r="248" spans="1:12" s="4" customFormat="1" ht="21.75" customHeight="1">
      <c r="A248" s="65" t="s">
        <v>171</v>
      </c>
      <c r="B248" s="184"/>
      <c r="C248" s="62"/>
      <c r="D248" s="157" t="s">
        <v>403</v>
      </c>
      <c r="E248" s="157" t="s">
        <v>404</v>
      </c>
      <c r="F248" s="243">
        <f>SUM(F250,F261)</f>
        <v>135000</v>
      </c>
      <c r="G248" s="243">
        <f>SUM(G250,G261)</f>
        <v>350000</v>
      </c>
      <c r="H248" s="243" t="e">
        <f>SUM(H250,H261)</f>
        <v>#REF!</v>
      </c>
      <c r="I248" s="243" t="e">
        <f>SUM(I250,I261)</f>
        <v>#REF!</v>
      </c>
      <c r="J248" s="228">
        <f t="shared" si="28"/>
        <v>259.25925925925924</v>
      </c>
      <c r="K248"/>
      <c r="L248"/>
    </row>
    <row r="249" spans="1:13" s="4" customFormat="1" ht="12.75">
      <c r="A249" s="65" t="s">
        <v>78</v>
      </c>
      <c r="B249" s="184"/>
      <c r="C249" s="52" t="s">
        <v>78</v>
      </c>
      <c r="D249" s="25" t="s">
        <v>260</v>
      </c>
      <c r="E249" s="25"/>
      <c r="F249" s="243"/>
      <c r="G249" s="243"/>
      <c r="H249" s="243"/>
      <c r="I249" s="243"/>
      <c r="J249" s="228"/>
      <c r="K249" s="2"/>
      <c r="L249" s="2"/>
      <c r="M249" s="3"/>
    </row>
    <row r="250" spans="1:13" s="2" customFormat="1" ht="12.75">
      <c r="A250" s="99" t="s">
        <v>149</v>
      </c>
      <c r="B250" s="182"/>
      <c r="C250" s="56"/>
      <c r="D250" s="144" t="s">
        <v>261</v>
      </c>
      <c r="E250" s="398" t="s">
        <v>330</v>
      </c>
      <c r="F250" s="244">
        <f>SUM(F252)</f>
        <v>40000</v>
      </c>
      <c r="G250" s="244">
        <f>SUM(G252)</f>
        <v>40000</v>
      </c>
      <c r="H250" s="244" t="e">
        <f>SUM(H252)</f>
        <v>#REF!</v>
      </c>
      <c r="I250" s="244" t="e">
        <f>SUM(I252)</f>
        <v>#REF!</v>
      </c>
      <c r="J250" s="229">
        <f>+G250/F250*100</f>
        <v>100</v>
      </c>
      <c r="M250" s="4"/>
    </row>
    <row r="251" spans="1:12" s="4" customFormat="1" ht="12.75">
      <c r="A251" s="99"/>
      <c r="B251" s="182"/>
      <c r="C251" s="56"/>
      <c r="D251" s="31"/>
      <c r="E251" s="398"/>
      <c r="F251" s="244"/>
      <c r="G251" s="244"/>
      <c r="H251" s="244"/>
      <c r="I251" s="244"/>
      <c r="J251" s="229"/>
      <c r="L251" s="2"/>
    </row>
    <row r="252" spans="1:11" s="4" customFormat="1" ht="12.75">
      <c r="A252" s="64" t="s">
        <v>150</v>
      </c>
      <c r="B252" s="183"/>
      <c r="C252" s="55" t="s">
        <v>79</v>
      </c>
      <c r="D252" s="26" t="s">
        <v>262</v>
      </c>
      <c r="E252" s="26" t="s">
        <v>263</v>
      </c>
      <c r="F252" s="245">
        <f>SUM(F253)</f>
        <v>40000</v>
      </c>
      <c r="G252" s="245">
        <f>SUM(G253)</f>
        <v>40000</v>
      </c>
      <c r="H252" s="245" t="e">
        <f>SUM(H253)</f>
        <v>#REF!</v>
      </c>
      <c r="I252" s="245" t="e">
        <f>SUM(I253)</f>
        <v>#REF!</v>
      </c>
      <c r="J252" s="215">
        <f>+G252/F252*100</f>
        <v>100</v>
      </c>
      <c r="K252" s="220"/>
    </row>
    <row r="253" spans="1:12" s="4" customFormat="1" ht="12.75">
      <c r="A253" s="39"/>
      <c r="B253" s="181"/>
      <c r="C253" s="39" t="s">
        <v>79</v>
      </c>
      <c r="D253" s="27">
        <v>3</v>
      </c>
      <c r="E253" s="28" t="s">
        <v>3</v>
      </c>
      <c r="F253" s="83">
        <f>SUM(F254,F257,F259,)</f>
        <v>40000</v>
      </c>
      <c r="G253" s="83">
        <f>SUM(G254,G257,G259,)</f>
        <v>40000</v>
      </c>
      <c r="H253" s="83" t="e">
        <f>SUM(H254,H257)</f>
        <v>#REF!</v>
      </c>
      <c r="I253" s="83" t="e">
        <f>SUM(I254,I257)</f>
        <v>#REF!</v>
      </c>
      <c r="J253" s="293">
        <f>+G253/F253*100</f>
        <v>100</v>
      </c>
      <c r="K253" s="10"/>
      <c r="L253" s="3"/>
    </row>
    <row r="254" spans="1:11" s="4" customFormat="1" ht="12.75">
      <c r="A254" s="39"/>
      <c r="B254" s="181"/>
      <c r="C254" s="39" t="s">
        <v>79</v>
      </c>
      <c r="D254" s="27">
        <v>32</v>
      </c>
      <c r="E254" s="28" t="s">
        <v>4</v>
      </c>
      <c r="F254" s="83">
        <f>SUM(F255,F256)</f>
        <v>5000</v>
      </c>
      <c r="G254" s="83">
        <f>SUM(G255,G256)</f>
        <v>5000</v>
      </c>
      <c r="H254" s="83" t="e">
        <f>SUM(H255,H256)</f>
        <v>#REF!</v>
      </c>
      <c r="I254" s="83" t="e">
        <f>SUM(I255,I256)</f>
        <v>#REF!</v>
      </c>
      <c r="J254" s="293">
        <v>0</v>
      </c>
      <c r="K254" s="10"/>
    </row>
    <row r="255" spans="1:11" s="4" customFormat="1" ht="12.75">
      <c r="A255" s="58"/>
      <c r="B255" s="181">
        <v>1</v>
      </c>
      <c r="C255" s="58" t="s">
        <v>79</v>
      </c>
      <c r="D255" s="181">
        <v>322</v>
      </c>
      <c r="E255" s="41" t="s">
        <v>49</v>
      </c>
      <c r="F255" s="168">
        <v>0</v>
      </c>
      <c r="G255" s="168">
        <v>0</v>
      </c>
      <c r="H255" s="168" t="e">
        <f>SUM(#REF!)</f>
        <v>#REF!</v>
      </c>
      <c r="I255" s="168" t="e">
        <f>SUM(#REF!)</f>
        <v>#REF!</v>
      </c>
      <c r="J255" s="293">
        <v>0</v>
      </c>
      <c r="K255" s="10"/>
    </row>
    <row r="256" spans="1:13" s="4" customFormat="1" ht="12.75">
      <c r="A256" s="58"/>
      <c r="B256" s="181">
        <v>1</v>
      </c>
      <c r="C256" s="58" t="s">
        <v>79</v>
      </c>
      <c r="D256" s="181">
        <v>323</v>
      </c>
      <c r="E256" s="41" t="s">
        <v>45</v>
      </c>
      <c r="F256" s="292">
        <v>5000</v>
      </c>
      <c r="G256" s="292">
        <v>5000</v>
      </c>
      <c r="H256" s="168" t="e">
        <f>SUM(#REF!)</f>
        <v>#REF!</v>
      </c>
      <c r="I256" s="168" t="e">
        <f>SUM(#REF!)</f>
        <v>#REF!</v>
      </c>
      <c r="J256" s="293">
        <v>0</v>
      </c>
      <c r="K256" s="10"/>
      <c r="M256" s="220"/>
    </row>
    <row r="257" spans="1:12" s="2" customFormat="1" ht="22.5">
      <c r="A257" s="39"/>
      <c r="B257" s="181"/>
      <c r="C257" s="39" t="s">
        <v>79</v>
      </c>
      <c r="D257" s="27">
        <v>36</v>
      </c>
      <c r="E257" s="28" t="s">
        <v>119</v>
      </c>
      <c r="F257" s="217">
        <f>SUM(F258)</f>
        <v>0</v>
      </c>
      <c r="G257" s="217">
        <f>SUM(G258)</f>
        <v>0</v>
      </c>
      <c r="H257" s="29" t="e">
        <f>SUM(H258)</f>
        <v>#REF!</v>
      </c>
      <c r="I257" s="29" t="e">
        <f>SUM(I258)</f>
        <v>#REF!</v>
      </c>
      <c r="J257" s="293">
        <v>0</v>
      </c>
      <c r="K257" s="10"/>
      <c r="L257" s="4"/>
    </row>
    <row r="258" spans="1:11" s="4" customFormat="1" ht="12.75">
      <c r="A258" s="58"/>
      <c r="B258" s="181">
        <v>1</v>
      </c>
      <c r="C258" s="58" t="s">
        <v>79</v>
      </c>
      <c r="D258" s="181">
        <v>363</v>
      </c>
      <c r="E258" s="41" t="s">
        <v>33</v>
      </c>
      <c r="F258" s="168">
        <v>0</v>
      </c>
      <c r="G258" s="168">
        <v>0</v>
      </c>
      <c r="H258" s="168" t="e">
        <f>SUM(#REF!)</f>
        <v>#REF!</v>
      </c>
      <c r="I258" s="168" t="e">
        <f>SUM(#REF!)</f>
        <v>#REF!</v>
      </c>
      <c r="J258" s="293">
        <v>0</v>
      </c>
      <c r="K258" s="10"/>
    </row>
    <row r="259" spans="1:13" s="4" customFormat="1" ht="12.75">
      <c r="A259" s="58"/>
      <c r="B259" s="181"/>
      <c r="C259" s="39" t="s">
        <v>79</v>
      </c>
      <c r="D259" s="27">
        <v>38</v>
      </c>
      <c r="E259" s="28" t="s">
        <v>5</v>
      </c>
      <c r="F259" s="286">
        <f>SUM(F260)</f>
        <v>35000</v>
      </c>
      <c r="G259" s="217">
        <f>SUM(G260)</f>
        <v>35000</v>
      </c>
      <c r="H259" s="199"/>
      <c r="I259" s="199"/>
      <c r="J259" s="293">
        <f>+G259/F259*100</f>
        <v>100</v>
      </c>
      <c r="K259"/>
      <c r="M259" s="2"/>
    </row>
    <row r="260" spans="1:13" s="3" customFormat="1" ht="12.75">
      <c r="A260" s="58"/>
      <c r="B260" s="181"/>
      <c r="C260" s="58" t="s">
        <v>79</v>
      </c>
      <c r="D260" s="181">
        <v>381</v>
      </c>
      <c r="E260" s="41" t="s">
        <v>325</v>
      </c>
      <c r="F260" s="292">
        <v>35000</v>
      </c>
      <c r="G260" s="292">
        <v>35000</v>
      </c>
      <c r="H260" s="199"/>
      <c r="I260" s="199"/>
      <c r="J260" s="293">
        <f>+G260/F260*100</f>
        <v>100</v>
      </c>
      <c r="K260" s="2"/>
      <c r="L260" s="220"/>
      <c r="M260" s="4"/>
    </row>
    <row r="261" spans="1:13" s="3" customFormat="1" ht="12.75" customHeight="1">
      <c r="A261" s="99" t="s">
        <v>151</v>
      </c>
      <c r="B261" s="182"/>
      <c r="C261" s="53"/>
      <c r="D261" s="48" t="s">
        <v>264</v>
      </c>
      <c r="E261" s="31" t="s">
        <v>265</v>
      </c>
      <c r="F261" s="244">
        <f aca="true" t="shared" si="30" ref="F261:I262">SUM(F262)</f>
        <v>95000</v>
      </c>
      <c r="G261" s="244">
        <f>SUM(G262,G270,G274,G278)</f>
        <v>310000</v>
      </c>
      <c r="H261" s="244" t="e">
        <f t="shared" si="30"/>
        <v>#REF!</v>
      </c>
      <c r="I261" s="244" t="e">
        <f t="shared" si="30"/>
        <v>#REF!</v>
      </c>
      <c r="J261" s="229">
        <f>+G261/F261*100</f>
        <v>326.3157894736842</v>
      </c>
      <c r="K261" s="2"/>
      <c r="L261" s="2"/>
      <c r="M261" s="2"/>
    </row>
    <row r="262" spans="1:12" s="4" customFormat="1" ht="12.75">
      <c r="A262" s="64" t="s">
        <v>152</v>
      </c>
      <c r="B262" s="321"/>
      <c r="C262" s="55" t="s">
        <v>80</v>
      </c>
      <c r="D262" s="46" t="s">
        <v>230</v>
      </c>
      <c r="E262" s="26" t="s">
        <v>26</v>
      </c>
      <c r="F262" s="245">
        <f t="shared" si="30"/>
        <v>95000</v>
      </c>
      <c r="G262" s="245">
        <f t="shared" si="30"/>
        <v>65000</v>
      </c>
      <c r="H262" s="245" t="e">
        <f t="shared" si="30"/>
        <v>#REF!</v>
      </c>
      <c r="I262" s="245" t="e">
        <f t="shared" si="30"/>
        <v>#REF!</v>
      </c>
      <c r="J262" s="215">
        <f>+G262/F262*100</f>
        <v>68.42105263157895</v>
      </c>
      <c r="K262" s="2"/>
      <c r="L262" s="2"/>
    </row>
    <row r="263" spans="1:12" s="4" customFormat="1" ht="12.75">
      <c r="A263" s="39"/>
      <c r="B263" s="181"/>
      <c r="C263" s="39" t="s">
        <v>80</v>
      </c>
      <c r="D263" s="27">
        <v>3</v>
      </c>
      <c r="E263" s="28" t="s">
        <v>3</v>
      </c>
      <c r="F263" s="83">
        <f>SUM(F264,F266,F268,)</f>
        <v>95000</v>
      </c>
      <c r="G263" s="83">
        <f>SUM(G264,G266,G268,)</f>
        <v>65000</v>
      </c>
      <c r="H263" s="83" t="e">
        <f>SUM(H264,H266)</f>
        <v>#REF!</v>
      </c>
      <c r="I263" s="83" t="e">
        <f>SUM(I264,I266)</f>
        <v>#REF!</v>
      </c>
      <c r="J263" s="293">
        <f>+G263/F263*100</f>
        <v>68.42105263157895</v>
      </c>
      <c r="L263" s="2"/>
    </row>
    <row r="264" spans="1:13" s="4" customFormat="1" ht="22.5">
      <c r="A264" s="39"/>
      <c r="B264" s="181"/>
      <c r="C264" s="39" t="s">
        <v>80</v>
      </c>
      <c r="D264" s="27">
        <v>36</v>
      </c>
      <c r="E264" s="28" t="s">
        <v>119</v>
      </c>
      <c r="F264" s="83">
        <f>SUM(F265)</f>
        <v>0</v>
      </c>
      <c r="G264" s="83">
        <f>SUM(G265)</f>
        <v>0</v>
      </c>
      <c r="H264" s="83" t="e">
        <f>SUM(H265)</f>
        <v>#REF!</v>
      </c>
      <c r="I264" s="83" t="e">
        <f>SUM(I265)</f>
        <v>#REF!</v>
      </c>
      <c r="J264" s="293">
        <v>0</v>
      </c>
      <c r="K264"/>
      <c r="M264" s="2"/>
    </row>
    <row r="265" spans="1:13" ht="12.75">
      <c r="A265" s="58"/>
      <c r="B265" s="181">
        <v>1</v>
      </c>
      <c r="C265" s="58" t="s">
        <v>80</v>
      </c>
      <c r="D265" s="181">
        <v>363</v>
      </c>
      <c r="E265" s="41" t="s">
        <v>33</v>
      </c>
      <c r="F265" s="168">
        <v>0</v>
      </c>
      <c r="G265" s="168">
        <v>0</v>
      </c>
      <c r="H265" s="168" t="e">
        <f>SUM(#REF!)</f>
        <v>#REF!</v>
      </c>
      <c r="I265" s="168" t="e">
        <f>SUM(#REF!)</f>
        <v>#REF!</v>
      </c>
      <c r="J265" s="293">
        <v>0</v>
      </c>
      <c r="L265" s="4"/>
      <c r="M265" s="4"/>
    </row>
    <row r="266" spans="1:13" s="2" customFormat="1" ht="22.5">
      <c r="A266" s="39"/>
      <c r="B266" s="181"/>
      <c r="C266" s="39" t="s">
        <v>80</v>
      </c>
      <c r="D266" s="27">
        <v>37</v>
      </c>
      <c r="E266" s="28" t="s">
        <v>89</v>
      </c>
      <c r="F266" s="83">
        <f>SUM(F267)</f>
        <v>70000</v>
      </c>
      <c r="G266" s="83">
        <f>SUM(G267)</f>
        <v>40000</v>
      </c>
      <c r="H266" s="83" t="e">
        <f>SUM(H267)</f>
        <v>#REF!</v>
      </c>
      <c r="I266" s="83" t="e">
        <f>SUM(I267)</f>
        <v>#REF!</v>
      </c>
      <c r="J266" s="326">
        <f>+G266/F266*100</f>
        <v>57.14285714285714</v>
      </c>
      <c r="K266"/>
      <c r="L266" s="4"/>
      <c r="M266" s="4"/>
    </row>
    <row r="267" spans="1:13" s="2" customFormat="1" ht="22.5">
      <c r="A267" s="58"/>
      <c r="B267" s="181">
        <v>1</v>
      </c>
      <c r="C267" s="296" t="s">
        <v>80</v>
      </c>
      <c r="D267" s="297">
        <v>372</v>
      </c>
      <c r="E267" s="41" t="s">
        <v>90</v>
      </c>
      <c r="F267" s="298">
        <v>70000</v>
      </c>
      <c r="G267" s="298">
        <v>40000</v>
      </c>
      <c r="H267" s="298" t="e">
        <f>SUM(#REF!)</f>
        <v>#REF!</v>
      </c>
      <c r="I267" s="298" t="e">
        <f>SUM(#REF!)</f>
        <v>#REF!</v>
      </c>
      <c r="J267" s="323">
        <f>+G267/F267*100</f>
        <v>57.14285714285714</v>
      </c>
      <c r="L267" s="4"/>
      <c r="M267" s="4"/>
    </row>
    <row r="268" spans="1:13" s="2" customFormat="1" ht="12.75">
      <c r="A268" s="58"/>
      <c r="B268" s="181"/>
      <c r="C268" s="154" t="s">
        <v>80</v>
      </c>
      <c r="D268" s="148">
        <v>38</v>
      </c>
      <c r="E268" s="28" t="s">
        <v>5</v>
      </c>
      <c r="F268" s="278">
        <v>25000</v>
      </c>
      <c r="G268" s="278">
        <v>25000</v>
      </c>
      <c r="H268" s="202"/>
      <c r="I268" s="202"/>
      <c r="J268" s="322">
        <f>+G268/F268*100</f>
        <v>100</v>
      </c>
      <c r="M268" s="4"/>
    </row>
    <row r="269" spans="1:11" s="4" customFormat="1" ht="22.5">
      <c r="A269" s="58"/>
      <c r="B269" s="181"/>
      <c r="C269" s="296" t="s">
        <v>80</v>
      </c>
      <c r="D269" s="297">
        <v>381</v>
      </c>
      <c r="E269" s="41" t="s">
        <v>326</v>
      </c>
      <c r="F269" s="299">
        <v>25000</v>
      </c>
      <c r="G269" s="299">
        <v>25000</v>
      </c>
      <c r="H269" s="202"/>
      <c r="I269" s="202"/>
      <c r="J269" s="324">
        <f>+G269/F269*100</f>
        <v>100</v>
      </c>
      <c r="K269" s="2"/>
    </row>
    <row r="270" spans="1:11" s="4" customFormat="1" ht="12.75">
      <c r="A270" s="269" t="s">
        <v>389</v>
      </c>
      <c r="B270" s="284"/>
      <c r="C270" s="391" t="s">
        <v>80</v>
      </c>
      <c r="D270" s="389" t="s">
        <v>230</v>
      </c>
      <c r="E270" s="271" t="s">
        <v>390</v>
      </c>
      <c r="F270" s="390">
        <v>0</v>
      </c>
      <c r="G270" s="390">
        <f>G271</f>
        <v>40000</v>
      </c>
      <c r="H270" s="202"/>
      <c r="I270" s="202"/>
      <c r="J270" s="392">
        <v>0</v>
      </c>
      <c r="K270" s="2"/>
    </row>
    <row r="271" spans="1:11" s="4" customFormat="1" ht="12.75">
      <c r="A271" s="58"/>
      <c r="B271" s="181"/>
      <c r="D271" s="154" t="s">
        <v>1</v>
      </c>
      <c r="E271" s="28" t="s">
        <v>3</v>
      </c>
      <c r="F271" s="299">
        <v>0</v>
      </c>
      <c r="G271" s="299">
        <f>G272</f>
        <v>40000</v>
      </c>
      <c r="H271" s="202"/>
      <c r="I271" s="202"/>
      <c r="J271" s="324">
        <v>0</v>
      </c>
      <c r="K271" s="2"/>
    </row>
    <row r="272" spans="1:11" s="4" customFormat="1" ht="22.5">
      <c r="A272" s="58"/>
      <c r="B272" s="181"/>
      <c r="D272" s="154" t="s">
        <v>391</v>
      </c>
      <c r="E272" s="28" t="s">
        <v>89</v>
      </c>
      <c r="F272" s="299">
        <v>0</v>
      </c>
      <c r="G272" s="299">
        <f>G273</f>
        <v>40000</v>
      </c>
      <c r="H272" s="202"/>
      <c r="I272" s="202"/>
      <c r="J272" s="324">
        <v>0</v>
      </c>
      <c r="K272" s="2"/>
    </row>
    <row r="273" spans="1:11" s="4" customFormat="1" ht="22.5">
      <c r="A273" s="58"/>
      <c r="B273" s="181">
        <v>1</v>
      </c>
      <c r="D273" s="296" t="s">
        <v>392</v>
      </c>
      <c r="E273" s="41" t="s">
        <v>56</v>
      </c>
      <c r="F273" s="299">
        <v>0</v>
      </c>
      <c r="G273" s="299">
        <v>40000</v>
      </c>
      <c r="H273" s="202"/>
      <c r="I273" s="202"/>
      <c r="J273" s="324">
        <v>0</v>
      </c>
      <c r="K273" s="2"/>
    </row>
    <row r="274" spans="1:11" s="4" customFormat="1" ht="22.5">
      <c r="A274" s="269" t="s">
        <v>393</v>
      </c>
      <c r="B274" s="284"/>
      <c r="C274" s="391" t="s">
        <v>80</v>
      </c>
      <c r="D274" s="389" t="s">
        <v>230</v>
      </c>
      <c r="E274" s="271" t="s">
        <v>394</v>
      </c>
      <c r="F274" s="390">
        <v>0</v>
      </c>
      <c r="G274" s="390">
        <f>G275</f>
        <v>60000</v>
      </c>
      <c r="H274" s="202"/>
      <c r="I274" s="202"/>
      <c r="J274" s="392">
        <v>0</v>
      </c>
      <c r="K274" s="2"/>
    </row>
    <row r="275" spans="1:11" s="388" customFormat="1" ht="12.75">
      <c r="A275" s="288"/>
      <c r="B275" s="289"/>
      <c r="C275" s="385"/>
      <c r="D275" s="297">
        <v>3</v>
      </c>
      <c r="E275" s="28" t="s">
        <v>3</v>
      </c>
      <c r="F275" s="299">
        <v>0</v>
      </c>
      <c r="G275" s="299">
        <f>G276</f>
        <v>60000</v>
      </c>
      <c r="H275" s="386"/>
      <c r="I275" s="386"/>
      <c r="J275" s="324">
        <v>0</v>
      </c>
      <c r="K275" s="387"/>
    </row>
    <row r="276" spans="1:11" s="388" customFormat="1" ht="22.5">
      <c r="A276" s="288"/>
      <c r="B276" s="289"/>
      <c r="C276" s="385"/>
      <c r="D276" s="297">
        <v>37</v>
      </c>
      <c r="E276" s="28" t="s">
        <v>89</v>
      </c>
      <c r="F276" s="299">
        <v>0</v>
      </c>
      <c r="G276" s="299">
        <f>G277</f>
        <v>60000</v>
      </c>
      <c r="H276" s="386"/>
      <c r="I276" s="386"/>
      <c r="J276" s="324">
        <v>0</v>
      </c>
      <c r="K276" s="387"/>
    </row>
    <row r="277" spans="1:11" s="388" customFormat="1" ht="22.5">
      <c r="A277" s="288"/>
      <c r="B277" s="289">
        <v>1</v>
      </c>
      <c r="C277" s="385"/>
      <c r="D277" s="297">
        <v>372</v>
      </c>
      <c r="E277" s="41" t="s">
        <v>56</v>
      </c>
      <c r="F277" s="299">
        <v>0</v>
      </c>
      <c r="G277" s="299">
        <v>60000</v>
      </c>
      <c r="H277" s="386"/>
      <c r="I277" s="386"/>
      <c r="J277" s="324">
        <v>0</v>
      </c>
      <c r="K277" s="387"/>
    </row>
    <row r="278" spans="1:11" s="388" customFormat="1" ht="33.75">
      <c r="A278" s="269" t="s">
        <v>395</v>
      </c>
      <c r="B278" s="284"/>
      <c r="C278" s="391" t="s">
        <v>80</v>
      </c>
      <c r="D278" s="389" t="s">
        <v>230</v>
      </c>
      <c r="E278" s="271" t="s">
        <v>396</v>
      </c>
      <c r="F278" s="390">
        <v>0</v>
      </c>
      <c r="G278" s="390">
        <f>G279</f>
        <v>145000</v>
      </c>
      <c r="H278" s="386"/>
      <c r="I278" s="386"/>
      <c r="J278" s="392">
        <v>0</v>
      </c>
      <c r="K278" s="387"/>
    </row>
    <row r="279" spans="1:11" s="4" customFormat="1" ht="12.75">
      <c r="A279" s="58"/>
      <c r="B279" s="181"/>
      <c r="C279" s="296"/>
      <c r="D279" s="297">
        <v>3</v>
      </c>
      <c r="E279" s="28" t="s">
        <v>3</v>
      </c>
      <c r="F279" s="299">
        <v>0</v>
      </c>
      <c r="G279" s="299">
        <f>G280</f>
        <v>145000</v>
      </c>
      <c r="H279" s="202"/>
      <c r="I279" s="202"/>
      <c r="J279" s="324">
        <v>0</v>
      </c>
      <c r="K279" s="2"/>
    </row>
    <row r="280" spans="1:11" s="4" customFormat="1" ht="22.5">
      <c r="A280" s="58"/>
      <c r="B280" s="181"/>
      <c r="C280" s="296"/>
      <c r="D280" s="297">
        <v>37</v>
      </c>
      <c r="E280" s="28" t="s">
        <v>89</v>
      </c>
      <c r="F280" s="299">
        <v>0</v>
      </c>
      <c r="G280" s="299">
        <f>G281</f>
        <v>145000</v>
      </c>
      <c r="H280" s="202"/>
      <c r="I280" s="202"/>
      <c r="J280" s="324">
        <v>0</v>
      </c>
      <c r="K280" s="2"/>
    </row>
    <row r="281" spans="1:11" s="4" customFormat="1" ht="22.5">
      <c r="A281" s="58"/>
      <c r="B281" s="181">
        <v>1</v>
      </c>
      <c r="C281" s="296"/>
      <c r="D281" s="297">
        <v>372</v>
      </c>
      <c r="E281" s="41" t="s">
        <v>56</v>
      </c>
      <c r="F281" s="299">
        <v>0</v>
      </c>
      <c r="G281" s="299">
        <v>145000</v>
      </c>
      <c r="H281" s="202"/>
      <c r="I281" s="202"/>
      <c r="J281" s="324">
        <v>0</v>
      </c>
      <c r="K281" s="2"/>
    </row>
    <row r="282" spans="1:11" s="4" customFormat="1" ht="12.75">
      <c r="A282" s="155" t="s">
        <v>172</v>
      </c>
      <c r="B282" s="193"/>
      <c r="C282" s="156"/>
      <c r="D282" s="395" t="s">
        <v>271</v>
      </c>
      <c r="E282" s="395"/>
      <c r="F282" s="255">
        <f>SUM(F284)</f>
        <v>130000</v>
      </c>
      <c r="G282" s="255">
        <f>SUM(G284)</f>
        <v>130000</v>
      </c>
      <c r="H282" s="255" t="e">
        <f>SUM(H284)</f>
        <v>#REF!</v>
      </c>
      <c r="I282" s="255" t="e">
        <f>SUM(I284)</f>
        <v>#REF!</v>
      </c>
      <c r="J282" s="228">
        <f>+G282/F282*100</f>
        <v>100</v>
      </c>
      <c r="K282" s="282"/>
    </row>
    <row r="283" spans="1:13" s="3" customFormat="1" ht="12.75">
      <c r="A283" s="65" t="s">
        <v>82</v>
      </c>
      <c r="B283" s="184"/>
      <c r="C283" s="52" t="s">
        <v>82</v>
      </c>
      <c r="D283" s="47" t="s">
        <v>81</v>
      </c>
      <c r="E283" s="25"/>
      <c r="F283" s="243"/>
      <c r="G283" s="243"/>
      <c r="H283" s="243"/>
      <c r="I283" s="243"/>
      <c r="J283" s="228"/>
      <c r="K283"/>
      <c r="L283" s="2"/>
      <c r="M283" s="2"/>
    </row>
    <row r="284" spans="1:11" s="4" customFormat="1" ht="12.75">
      <c r="A284" s="99" t="s">
        <v>153</v>
      </c>
      <c r="B284" s="182"/>
      <c r="C284" s="53"/>
      <c r="D284" s="48" t="s">
        <v>266</v>
      </c>
      <c r="E284" s="31" t="s">
        <v>267</v>
      </c>
      <c r="F284" s="244">
        <f>SUM(F285,F289,F296)</f>
        <v>130000</v>
      </c>
      <c r="G284" s="244">
        <f>SUM(G285,G289,G296)</f>
        <v>130000</v>
      </c>
      <c r="H284" s="244" t="e">
        <f>SUM(H285,H289,H296)</f>
        <v>#REF!</v>
      </c>
      <c r="I284" s="244" t="e">
        <f>SUM(I285,I289,I296)</f>
        <v>#REF!</v>
      </c>
      <c r="J284" s="229">
        <f aca="true" t="shared" si="31" ref="J284:J300">+G284/F284*100</f>
        <v>100</v>
      </c>
      <c r="K284"/>
    </row>
    <row r="285" spans="1:11" s="4" customFormat="1" ht="12.75">
      <c r="A285" s="64" t="s">
        <v>154</v>
      </c>
      <c r="B285" s="183"/>
      <c r="C285" s="55" t="s">
        <v>83</v>
      </c>
      <c r="D285" s="46" t="s">
        <v>230</v>
      </c>
      <c r="E285" s="26" t="s">
        <v>268</v>
      </c>
      <c r="F285" s="245">
        <f aca="true" t="shared" si="32" ref="F285:I286">SUM(F286)</f>
        <v>70000</v>
      </c>
      <c r="G285" s="245">
        <f t="shared" si="32"/>
        <v>70000</v>
      </c>
      <c r="H285" s="245" t="e">
        <f t="shared" si="32"/>
        <v>#REF!</v>
      </c>
      <c r="I285" s="245" t="e">
        <f t="shared" si="32"/>
        <v>#REF!</v>
      </c>
      <c r="J285" s="215">
        <f t="shared" si="31"/>
        <v>100</v>
      </c>
      <c r="K285" s="2"/>
    </row>
    <row r="286" spans="1:12" s="3" customFormat="1" ht="12.75" customHeight="1">
      <c r="A286" s="39"/>
      <c r="B286" s="181"/>
      <c r="C286" s="39" t="s">
        <v>83</v>
      </c>
      <c r="D286" s="27">
        <v>3</v>
      </c>
      <c r="E286" s="28" t="s">
        <v>3</v>
      </c>
      <c r="F286" s="83">
        <f t="shared" si="32"/>
        <v>70000</v>
      </c>
      <c r="G286" s="83">
        <f t="shared" si="32"/>
        <v>70000</v>
      </c>
      <c r="H286" s="83" t="e">
        <f t="shared" si="32"/>
        <v>#REF!</v>
      </c>
      <c r="I286" s="83" t="e">
        <f t="shared" si="32"/>
        <v>#REF!</v>
      </c>
      <c r="J286" s="293">
        <f t="shared" si="31"/>
        <v>100</v>
      </c>
      <c r="K286" s="4"/>
      <c r="L286" s="4"/>
    </row>
    <row r="287" spans="1:12" s="3" customFormat="1" ht="12.75" customHeight="1">
      <c r="A287" s="39"/>
      <c r="B287" s="181"/>
      <c r="C287" s="39" t="s">
        <v>83</v>
      </c>
      <c r="D287" s="27">
        <v>38</v>
      </c>
      <c r="E287" s="28" t="s">
        <v>27</v>
      </c>
      <c r="F287" s="83">
        <f>SUM(F288)</f>
        <v>70000</v>
      </c>
      <c r="G287" s="83">
        <f>SUM(G288)</f>
        <v>70000</v>
      </c>
      <c r="H287" s="83" t="e">
        <f>SUM(H288)</f>
        <v>#REF!</v>
      </c>
      <c r="I287" s="83" t="e">
        <f>SUM(I288)</f>
        <v>#REF!</v>
      </c>
      <c r="J287" s="293">
        <f t="shared" si="31"/>
        <v>100</v>
      </c>
      <c r="K287" s="4"/>
      <c r="L287" s="2"/>
    </row>
    <row r="288" spans="1:13" s="3" customFormat="1" ht="12.75" customHeight="1">
      <c r="A288" s="58"/>
      <c r="B288" s="181" t="s">
        <v>298</v>
      </c>
      <c r="C288" s="58" t="s">
        <v>83</v>
      </c>
      <c r="D288" s="181">
        <v>381</v>
      </c>
      <c r="E288" s="41" t="s">
        <v>52</v>
      </c>
      <c r="F288" s="168">
        <v>70000</v>
      </c>
      <c r="G288" s="168">
        <v>70000</v>
      </c>
      <c r="H288" s="168" t="e">
        <f>SUM(#REF!)</f>
        <v>#REF!</v>
      </c>
      <c r="I288" s="168" t="e">
        <f>SUM(#REF!)</f>
        <v>#REF!</v>
      </c>
      <c r="J288" s="293">
        <f t="shared" si="31"/>
        <v>100</v>
      </c>
      <c r="L288" s="4"/>
      <c r="M288" s="4"/>
    </row>
    <row r="289" spans="1:10" s="4" customFormat="1" ht="12.75" customHeight="1">
      <c r="A289" s="64"/>
      <c r="B289" s="183"/>
      <c r="C289" s="55" t="s">
        <v>83</v>
      </c>
      <c r="D289" s="46" t="s">
        <v>230</v>
      </c>
      <c r="E289" s="46" t="s">
        <v>31</v>
      </c>
      <c r="F289" s="245">
        <f>SUM(F290)</f>
        <v>0</v>
      </c>
      <c r="G289" s="245">
        <f>SUM(G290)</f>
        <v>0</v>
      </c>
      <c r="H289" s="245" t="e">
        <f>SUM(H290)</f>
        <v>#REF!</v>
      </c>
      <c r="I289" s="245" t="e">
        <f>SUM(I290)</f>
        <v>#REF!</v>
      </c>
      <c r="J289" s="215">
        <v>0</v>
      </c>
    </row>
    <row r="290" spans="1:13" ht="12.75">
      <c r="A290" s="98"/>
      <c r="B290" s="194"/>
      <c r="C290" s="98" t="s">
        <v>83</v>
      </c>
      <c r="D290" s="42">
        <v>3</v>
      </c>
      <c r="E290" s="43" t="s">
        <v>3</v>
      </c>
      <c r="F290" s="124">
        <f>SUM(F291,F294)</f>
        <v>0</v>
      </c>
      <c r="G290" s="124">
        <f>SUM(G291,G294)</f>
        <v>0</v>
      </c>
      <c r="H290" s="124" t="e">
        <f>SUM(H291,H294)</f>
        <v>#REF!</v>
      </c>
      <c r="I290" s="124" t="e">
        <f>SUM(I291,I294)</f>
        <v>#REF!</v>
      </c>
      <c r="J290" s="293">
        <v>0</v>
      </c>
      <c r="K290" s="3"/>
      <c r="L290" s="3"/>
      <c r="M290" s="4"/>
    </row>
    <row r="291" spans="1:13" s="2" customFormat="1" ht="12.75">
      <c r="A291" s="98"/>
      <c r="B291" s="194"/>
      <c r="C291" s="98" t="s">
        <v>83</v>
      </c>
      <c r="D291" s="42">
        <v>32</v>
      </c>
      <c r="E291" s="43" t="s">
        <v>4</v>
      </c>
      <c r="F291" s="124">
        <f>SUM(F292,F293)</f>
        <v>0</v>
      </c>
      <c r="G291" s="124">
        <f>SUM(G292,G293)</f>
        <v>0</v>
      </c>
      <c r="H291" s="124" t="e">
        <f>SUM(H292,H293)</f>
        <v>#REF!</v>
      </c>
      <c r="I291" s="124" t="e">
        <f>SUM(I292,I293)</f>
        <v>#REF!</v>
      </c>
      <c r="J291" s="293">
        <v>0</v>
      </c>
      <c r="K291" s="3"/>
      <c r="L291" s="3"/>
      <c r="M291"/>
    </row>
    <row r="292" spans="1:13" s="4" customFormat="1" ht="12.75">
      <c r="A292" s="98"/>
      <c r="B292" s="194">
        <v>1</v>
      </c>
      <c r="C292" s="98" t="s">
        <v>83</v>
      </c>
      <c r="D292" s="42">
        <v>322</v>
      </c>
      <c r="E292" s="43" t="s">
        <v>49</v>
      </c>
      <c r="F292" s="124">
        <v>0</v>
      </c>
      <c r="G292" s="124">
        <v>0</v>
      </c>
      <c r="H292" s="124" t="e">
        <f>SUM(#REF!)</f>
        <v>#REF!</v>
      </c>
      <c r="I292" s="124" t="e">
        <f>SUM(#REF!)</f>
        <v>#REF!</v>
      </c>
      <c r="J292" s="293">
        <v>0</v>
      </c>
      <c r="K292" s="3"/>
      <c r="L292" s="3"/>
      <c r="M292" s="2"/>
    </row>
    <row r="293" spans="1:12" s="2" customFormat="1" ht="12.75">
      <c r="A293" s="98"/>
      <c r="B293" s="194">
        <v>1</v>
      </c>
      <c r="C293" s="98" t="s">
        <v>83</v>
      </c>
      <c r="D293" s="44">
        <v>323</v>
      </c>
      <c r="E293" s="43" t="s">
        <v>45</v>
      </c>
      <c r="F293" s="124">
        <v>0</v>
      </c>
      <c r="G293" s="124">
        <v>0</v>
      </c>
      <c r="H293" s="124" t="e">
        <f>SUM(#REF!)</f>
        <v>#REF!</v>
      </c>
      <c r="I293" s="124" t="e">
        <f>SUM(#REF!)</f>
        <v>#REF!</v>
      </c>
      <c r="J293" s="293">
        <v>0</v>
      </c>
      <c r="K293" s="4"/>
      <c r="L293" s="4"/>
    </row>
    <row r="294" spans="1:13" s="4" customFormat="1" ht="12.75">
      <c r="A294" s="98"/>
      <c r="B294" s="194"/>
      <c r="C294" s="98" t="s">
        <v>83</v>
      </c>
      <c r="D294" s="42">
        <v>36</v>
      </c>
      <c r="E294" s="43" t="s">
        <v>13</v>
      </c>
      <c r="F294" s="124">
        <f>SUM(F295)</f>
        <v>0</v>
      </c>
      <c r="G294" s="124">
        <f>SUM(G295)</f>
        <v>0</v>
      </c>
      <c r="H294" s="124" t="e">
        <f>SUM(H295)</f>
        <v>#REF!</v>
      </c>
      <c r="I294" s="124" t="e">
        <f>SUM(I295)</f>
        <v>#REF!</v>
      </c>
      <c r="J294" s="293">
        <v>0</v>
      </c>
      <c r="K294" s="3"/>
      <c r="M294" s="2"/>
    </row>
    <row r="295" spans="1:12" s="4" customFormat="1" ht="12.75">
      <c r="A295" s="98"/>
      <c r="B295" s="194">
        <v>1</v>
      </c>
      <c r="C295" s="98" t="s">
        <v>83</v>
      </c>
      <c r="D295" s="42">
        <v>363</v>
      </c>
      <c r="E295" s="43" t="s">
        <v>33</v>
      </c>
      <c r="F295" s="124">
        <v>0</v>
      </c>
      <c r="G295" s="124">
        <v>0</v>
      </c>
      <c r="H295" s="124" t="e">
        <f>SUM(#REF!)</f>
        <v>#REF!</v>
      </c>
      <c r="I295" s="124" t="e">
        <f>SUM(#REF!)</f>
        <v>#REF!</v>
      </c>
      <c r="J295" s="293">
        <v>0</v>
      </c>
      <c r="L295"/>
    </row>
    <row r="296" spans="1:13" s="3" customFormat="1" ht="12.75">
      <c r="A296" s="281" t="s">
        <v>155</v>
      </c>
      <c r="B296" s="183"/>
      <c r="C296" s="55" t="s">
        <v>84</v>
      </c>
      <c r="D296" s="46" t="s">
        <v>230</v>
      </c>
      <c r="E296" s="26" t="s">
        <v>28</v>
      </c>
      <c r="F296" s="245">
        <f aca="true" t="shared" si="33" ref="F296:I297">SUM(F297)</f>
        <v>60000</v>
      </c>
      <c r="G296" s="245">
        <f t="shared" si="33"/>
        <v>60000</v>
      </c>
      <c r="H296" s="245" t="e">
        <f t="shared" si="33"/>
        <v>#REF!</v>
      </c>
      <c r="I296" s="245" t="e">
        <f t="shared" si="33"/>
        <v>#REF!</v>
      </c>
      <c r="J296" s="215">
        <f t="shared" si="31"/>
        <v>100</v>
      </c>
      <c r="K296" s="2"/>
      <c r="L296" s="2"/>
      <c r="M296" s="4"/>
    </row>
    <row r="297" spans="1:12" s="3" customFormat="1" ht="12.75">
      <c r="A297" s="39"/>
      <c r="B297" s="181"/>
      <c r="C297" s="39" t="s">
        <v>84</v>
      </c>
      <c r="D297" s="27">
        <v>3</v>
      </c>
      <c r="E297" s="28" t="s">
        <v>3</v>
      </c>
      <c r="F297" s="83">
        <f t="shared" si="33"/>
        <v>60000</v>
      </c>
      <c r="G297" s="83">
        <f t="shared" si="33"/>
        <v>60000</v>
      </c>
      <c r="H297" s="83" t="e">
        <f t="shared" si="33"/>
        <v>#REF!</v>
      </c>
      <c r="I297" s="83" t="e">
        <f t="shared" si="33"/>
        <v>#REF!</v>
      </c>
      <c r="J297" s="293">
        <f t="shared" si="31"/>
        <v>100</v>
      </c>
      <c r="K297" s="2"/>
      <c r="L297" s="2"/>
    </row>
    <row r="298" spans="1:13" s="3" customFormat="1" ht="12.75">
      <c r="A298" s="39"/>
      <c r="B298" s="181"/>
      <c r="C298" s="39" t="s">
        <v>84</v>
      </c>
      <c r="D298" s="27">
        <v>38</v>
      </c>
      <c r="E298" s="28" t="s">
        <v>5</v>
      </c>
      <c r="F298" s="83">
        <f>SUM(F299)</f>
        <v>60000</v>
      </c>
      <c r="G298" s="83">
        <f>SUM(G299)</f>
        <v>60000</v>
      </c>
      <c r="H298" s="83" t="e">
        <f>SUM(H299)</f>
        <v>#REF!</v>
      </c>
      <c r="I298" s="83" t="e">
        <f>SUM(I299)</f>
        <v>#REF!</v>
      </c>
      <c r="J298" s="293">
        <f t="shared" si="31"/>
        <v>100</v>
      </c>
      <c r="K298" s="4"/>
      <c r="L298" s="2"/>
      <c r="M298" s="4"/>
    </row>
    <row r="299" spans="1:11" s="4" customFormat="1" ht="12.75">
      <c r="A299" s="58"/>
      <c r="B299" s="181">
        <v>1</v>
      </c>
      <c r="C299" s="58" t="s">
        <v>84</v>
      </c>
      <c r="D299" s="181">
        <v>381</v>
      </c>
      <c r="E299" s="41" t="s">
        <v>52</v>
      </c>
      <c r="F299" s="168">
        <v>60000</v>
      </c>
      <c r="G299" s="168">
        <v>60000</v>
      </c>
      <c r="H299" s="168" t="e">
        <f>SUM(#REF!)</f>
        <v>#REF!</v>
      </c>
      <c r="I299" s="168" t="e">
        <f>SUM(#REF!)</f>
        <v>#REF!</v>
      </c>
      <c r="J299" s="293">
        <f t="shared" si="31"/>
        <v>100</v>
      </c>
      <c r="K299"/>
    </row>
    <row r="300" spans="1:13" s="4" customFormat="1" ht="12.75">
      <c r="A300" s="155" t="s">
        <v>173</v>
      </c>
      <c r="B300" s="184"/>
      <c r="C300" s="52"/>
      <c r="D300" s="395" t="s">
        <v>272</v>
      </c>
      <c r="E300" s="395"/>
      <c r="F300" s="255">
        <f>SUM(F302)</f>
        <v>260000</v>
      </c>
      <c r="G300" s="255">
        <f>SUM(G302)</f>
        <v>260000</v>
      </c>
      <c r="H300" s="255" t="e">
        <f>SUM(H302)</f>
        <v>#REF!</v>
      </c>
      <c r="I300" s="255" t="e">
        <f>SUM(I302)</f>
        <v>#REF!</v>
      </c>
      <c r="J300" s="228">
        <f t="shared" si="31"/>
        <v>100</v>
      </c>
      <c r="K300" s="220"/>
      <c r="M300" s="3"/>
    </row>
    <row r="301" spans="1:13" s="4" customFormat="1" ht="12.75">
      <c r="A301" s="65" t="s">
        <v>82</v>
      </c>
      <c r="B301" s="184"/>
      <c r="C301" s="52" t="s">
        <v>82</v>
      </c>
      <c r="D301" s="47" t="s">
        <v>81</v>
      </c>
      <c r="E301" s="25"/>
      <c r="F301" s="243"/>
      <c r="G301" s="243"/>
      <c r="H301" s="243"/>
      <c r="I301" s="243"/>
      <c r="J301" s="228"/>
      <c r="K301"/>
      <c r="L301" s="3"/>
      <c r="M301" s="3"/>
    </row>
    <row r="302" spans="1:12" s="3" customFormat="1" ht="12.75">
      <c r="A302" s="99" t="s">
        <v>156</v>
      </c>
      <c r="B302" s="182"/>
      <c r="C302" s="53"/>
      <c r="D302" s="48" t="s">
        <v>269</v>
      </c>
      <c r="E302" s="31" t="s">
        <v>270</v>
      </c>
      <c r="F302" s="244">
        <f aca="true" t="shared" si="34" ref="F302:I304">SUM(F303)</f>
        <v>260000</v>
      </c>
      <c r="G302" s="244">
        <f t="shared" si="34"/>
        <v>260000</v>
      </c>
      <c r="H302" s="244" t="e">
        <f t="shared" si="34"/>
        <v>#REF!</v>
      </c>
      <c r="I302" s="244" t="e">
        <f t="shared" si="34"/>
        <v>#REF!</v>
      </c>
      <c r="J302" s="229">
        <f aca="true" t="shared" si="35" ref="J302:J307">+G302/F302*100</f>
        <v>100</v>
      </c>
      <c r="K302" s="69"/>
      <c r="L302" s="4"/>
    </row>
    <row r="303" spans="1:11" s="4" customFormat="1" ht="12.75">
      <c r="A303" s="64" t="s">
        <v>157</v>
      </c>
      <c r="B303" s="183"/>
      <c r="C303" s="55" t="s">
        <v>85</v>
      </c>
      <c r="D303" s="46" t="s">
        <v>230</v>
      </c>
      <c r="E303" s="26" t="s">
        <v>331</v>
      </c>
      <c r="F303" s="245">
        <f t="shared" si="34"/>
        <v>260000</v>
      </c>
      <c r="G303" s="245">
        <f t="shared" si="34"/>
        <v>260000</v>
      </c>
      <c r="H303" s="245" t="e">
        <f t="shared" si="34"/>
        <v>#REF!</v>
      </c>
      <c r="I303" s="245" t="e">
        <f t="shared" si="34"/>
        <v>#REF!</v>
      </c>
      <c r="J303" s="215">
        <f t="shared" si="35"/>
        <v>100</v>
      </c>
      <c r="K303"/>
    </row>
    <row r="304" spans="1:13" s="4" customFormat="1" ht="12.75">
      <c r="A304" s="39"/>
      <c r="B304" s="181"/>
      <c r="C304" s="39" t="s">
        <v>85</v>
      </c>
      <c r="D304" s="27">
        <v>3</v>
      </c>
      <c r="E304" s="28" t="s">
        <v>3</v>
      </c>
      <c r="F304" s="83">
        <f t="shared" si="34"/>
        <v>260000</v>
      </c>
      <c r="G304" s="83">
        <f t="shared" si="34"/>
        <v>260000</v>
      </c>
      <c r="H304" s="83" t="e">
        <f t="shared" si="34"/>
        <v>#REF!</v>
      </c>
      <c r="I304" s="83" t="e">
        <f t="shared" si="34"/>
        <v>#REF!</v>
      </c>
      <c r="J304" s="293">
        <f t="shared" si="35"/>
        <v>100</v>
      </c>
      <c r="K304"/>
      <c r="L304" s="3"/>
      <c r="M304"/>
    </row>
    <row r="305" spans="1:13" s="4" customFormat="1" ht="12.75">
      <c r="A305" s="39"/>
      <c r="B305" s="181"/>
      <c r="C305" s="39" t="s">
        <v>85</v>
      </c>
      <c r="D305" s="27">
        <v>38</v>
      </c>
      <c r="E305" s="28" t="s">
        <v>5</v>
      </c>
      <c r="F305" s="217">
        <f>SUM(F306)</f>
        <v>260000</v>
      </c>
      <c r="G305" s="217">
        <f>SUM(G306)</f>
        <v>260000</v>
      </c>
      <c r="H305" s="83" t="e">
        <f>SUM(H306)</f>
        <v>#REF!</v>
      </c>
      <c r="I305" s="83" t="e">
        <f>SUM(I306)</f>
        <v>#REF!</v>
      </c>
      <c r="J305" s="293">
        <f t="shared" si="35"/>
        <v>100</v>
      </c>
      <c r="K305"/>
      <c r="L305" s="3"/>
      <c r="M305" s="2"/>
    </row>
    <row r="306" spans="1:13" s="3" customFormat="1" ht="12.75">
      <c r="A306" s="58"/>
      <c r="B306" s="181" t="s">
        <v>299</v>
      </c>
      <c r="C306" s="58" t="s">
        <v>85</v>
      </c>
      <c r="D306" s="181">
        <v>381</v>
      </c>
      <c r="E306" s="41" t="s">
        <v>52</v>
      </c>
      <c r="F306" s="292">
        <v>260000</v>
      </c>
      <c r="G306" s="292">
        <v>260000</v>
      </c>
      <c r="H306" s="168" t="e">
        <f>SUM(#REF!)</f>
        <v>#REF!</v>
      </c>
      <c r="I306" s="168" t="e">
        <f>SUM(#REF!)</f>
        <v>#REF!</v>
      </c>
      <c r="J306" s="293">
        <f t="shared" si="35"/>
        <v>100</v>
      </c>
      <c r="K306"/>
      <c r="L306" s="4"/>
      <c r="M306" s="4"/>
    </row>
    <row r="307" spans="1:13" s="3" customFormat="1" ht="22.5">
      <c r="A307" s="155" t="s">
        <v>174</v>
      </c>
      <c r="B307" s="184"/>
      <c r="C307" s="52"/>
      <c r="D307" s="158" t="s">
        <v>273</v>
      </c>
      <c r="E307" s="158" t="s">
        <v>274</v>
      </c>
      <c r="F307" s="255">
        <f>SUM(F309,F328)</f>
        <v>438500</v>
      </c>
      <c r="G307" s="255">
        <f>SUM(G309,G328)</f>
        <v>268500</v>
      </c>
      <c r="H307" s="255" t="e">
        <f>SUM(H309,H328)</f>
        <v>#REF!</v>
      </c>
      <c r="I307" s="255" t="e">
        <f>SUM(I309,I328)</f>
        <v>#REF!</v>
      </c>
      <c r="J307" s="228">
        <f t="shared" si="35"/>
        <v>61.23147092360319</v>
      </c>
      <c r="K307"/>
      <c r="L307" s="4"/>
      <c r="M307" s="2"/>
    </row>
    <row r="308" spans="1:12" s="4" customFormat="1" ht="12.75">
      <c r="A308" s="65" t="s">
        <v>86</v>
      </c>
      <c r="B308" s="184"/>
      <c r="C308" s="52" t="s">
        <v>86</v>
      </c>
      <c r="D308" s="25" t="s">
        <v>275</v>
      </c>
      <c r="E308" s="25"/>
      <c r="F308" s="243"/>
      <c r="G308" s="243"/>
      <c r="H308" s="243"/>
      <c r="I308" s="243"/>
      <c r="J308" s="228"/>
      <c r="K308"/>
      <c r="L308"/>
    </row>
    <row r="309" spans="1:13" s="3" customFormat="1" ht="12.75">
      <c r="A309" s="99" t="s">
        <v>158</v>
      </c>
      <c r="B309" s="182"/>
      <c r="C309" s="53"/>
      <c r="D309" s="31" t="s">
        <v>276</v>
      </c>
      <c r="E309" s="31" t="s">
        <v>277</v>
      </c>
      <c r="F309" s="244">
        <f>SUM(F310,)</f>
        <v>365000</v>
      </c>
      <c r="G309" s="244">
        <f>SUM(G310,G316,G320,G324)</f>
        <v>195000</v>
      </c>
      <c r="H309" s="244" t="e">
        <f>SUM(H310)</f>
        <v>#REF!</v>
      </c>
      <c r="I309" s="244" t="e">
        <f>SUM(I310)</f>
        <v>#REF!</v>
      </c>
      <c r="J309" s="229">
        <f aca="true" t="shared" si="36" ref="J309:J315">+G309/F309*100</f>
        <v>53.42465753424658</v>
      </c>
      <c r="K309"/>
      <c r="L309" s="2"/>
      <c r="M309" s="4"/>
    </row>
    <row r="310" spans="1:12" s="4" customFormat="1" ht="12.75">
      <c r="A310" s="281" t="s">
        <v>369</v>
      </c>
      <c r="B310" s="321"/>
      <c r="C310" s="55" t="s">
        <v>87</v>
      </c>
      <c r="D310" s="26" t="s">
        <v>230</v>
      </c>
      <c r="E310" s="26" t="s">
        <v>278</v>
      </c>
      <c r="F310" s="245">
        <f>SUM(F311)</f>
        <v>365000</v>
      </c>
      <c r="G310" s="245">
        <f>SUM(G311)</f>
        <v>30000</v>
      </c>
      <c r="H310" s="245" t="e">
        <f>SUM(H311)</f>
        <v>#REF!</v>
      </c>
      <c r="I310" s="245" t="e">
        <f>SUM(I311)</f>
        <v>#REF!</v>
      </c>
      <c r="J310" s="215">
        <f t="shared" si="36"/>
        <v>8.21917808219178</v>
      </c>
      <c r="K310"/>
      <c r="L310" s="3"/>
    </row>
    <row r="311" spans="1:13" s="3" customFormat="1" ht="12.75">
      <c r="A311" s="39"/>
      <c r="B311" s="181"/>
      <c r="C311" s="39" t="s">
        <v>87</v>
      </c>
      <c r="D311" s="27">
        <v>3</v>
      </c>
      <c r="E311" s="28" t="s">
        <v>3</v>
      </c>
      <c r="F311" s="83">
        <f>SUM(F312,F314)</f>
        <v>365000</v>
      </c>
      <c r="G311" s="83">
        <f>SUM(G312,G314)</f>
        <v>30000</v>
      </c>
      <c r="H311" s="83" t="e">
        <f>SUM(H312,H314)</f>
        <v>#REF!</v>
      </c>
      <c r="I311" s="83" t="e">
        <f>SUM(I312,I314)</f>
        <v>#REF!</v>
      </c>
      <c r="J311" s="293">
        <f t="shared" si="36"/>
        <v>8.21917808219178</v>
      </c>
      <c r="K311" s="220"/>
      <c r="L311" s="4"/>
      <c r="M311" s="4"/>
    </row>
    <row r="312" spans="1:11" s="3" customFormat="1" ht="22.5">
      <c r="A312" s="39"/>
      <c r="B312" s="181"/>
      <c r="C312" s="154" t="s">
        <v>87</v>
      </c>
      <c r="D312" s="148">
        <v>37</v>
      </c>
      <c r="E312" s="28" t="s">
        <v>10</v>
      </c>
      <c r="F312" s="149">
        <f>SUM(F313)</f>
        <v>355000</v>
      </c>
      <c r="G312" s="149">
        <f>SUM(G313)</f>
        <v>10000</v>
      </c>
      <c r="H312" s="149" t="e">
        <f>SUM(H313)</f>
        <v>#REF!</v>
      </c>
      <c r="I312" s="149" t="e">
        <f>SUM(I313)</f>
        <v>#REF!</v>
      </c>
      <c r="J312" s="293">
        <f t="shared" si="36"/>
        <v>2.8169014084507045</v>
      </c>
      <c r="K312"/>
    </row>
    <row r="313" spans="1:12" s="4" customFormat="1" ht="22.5">
      <c r="A313" s="58"/>
      <c r="B313" s="181" t="s">
        <v>298</v>
      </c>
      <c r="C313" s="296" t="s">
        <v>87</v>
      </c>
      <c r="D313" s="297">
        <v>372</v>
      </c>
      <c r="E313" s="41" t="s">
        <v>56</v>
      </c>
      <c r="F313" s="298">
        <v>355000</v>
      </c>
      <c r="G313" s="298">
        <v>10000</v>
      </c>
      <c r="H313" s="298" t="e">
        <f>SUM(#REF!)</f>
        <v>#REF!</v>
      </c>
      <c r="I313" s="298" t="e">
        <f>SUM(#REF!)</f>
        <v>#REF!</v>
      </c>
      <c r="J313" s="293">
        <f t="shared" si="36"/>
        <v>2.8169014084507045</v>
      </c>
      <c r="K313"/>
      <c r="L313" s="3"/>
    </row>
    <row r="314" spans="1:11" s="4" customFormat="1" ht="12.75">
      <c r="A314" s="39"/>
      <c r="B314" s="181"/>
      <c r="C314" s="39" t="s">
        <v>87</v>
      </c>
      <c r="D314" s="27">
        <v>38</v>
      </c>
      <c r="E314" s="28" t="s">
        <v>5</v>
      </c>
      <c r="F314" s="83">
        <f>SUM(F315)</f>
        <v>10000</v>
      </c>
      <c r="G314" s="83">
        <f>SUM(G315)</f>
        <v>20000</v>
      </c>
      <c r="H314" s="83" t="e">
        <f>SUM(H315)</f>
        <v>#REF!</v>
      </c>
      <c r="I314" s="83" t="e">
        <f>SUM(I315)</f>
        <v>#REF!</v>
      </c>
      <c r="J314" s="293">
        <f t="shared" si="36"/>
        <v>200</v>
      </c>
      <c r="K314"/>
    </row>
    <row r="315" spans="1:13" s="3" customFormat="1" ht="12.75">
      <c r="A315" s="58"/>
      <c r="B315" s="181">
        <v>6</v>
      </c>
      <c r="C315" s="58" t="s">
        <v>87</v>
      </c>
      <c r="D315" s="181">
        <v>381</v>
      </c>
      <c r="E315" s="41" t="s">
        <v>52</v>
      </c>
      <c r="F315" s="168">
        <v>10000</v>
      </c>
      <c r="G315" s="168">
        <v>20000</v>
      </c>
      <c r="H315" s="168" t="e">
        <f>SUM(#REF!)</f>
        <v>#REF!</v>
      </c>
      <c r="I315" s="168" t="e">
        <f>SUM(#REF!)</f>
        <v>#REF!</v>
      </c>
      <c r="J315" s="293">
        <f t="shared" si="36"/>
        <v>200</v>
      </c>
      <c r="K315" s="220"/>
      <c r="L315" s="4"/>
      <c r="M315" s="4"/>
    </row>
    <row r="316" spans="1:13" s="3" customFormat="1" ht="12.75">
      <c r="A316" s="269" t="s">
        <v>397</v>
      </c>
      <c r="B316" s="270"/>
      <c r="C316" s="269" t="s">
        <v>87</v>
      </c>
      <c r="D316" s="270" t="s">
        <v>230</v>
      </c>
      <c r="E316" s="271" t="s">
        <v>398</v>
      </c>
      <c r="F316" s="272">
        <v>0</v>
      </c>
      <c r="G316" s="272">
        <f>G317</f>
        <v>100000</v>
      </c>
      <c r="H316" s="285"/>
      <c r="I316" s="285"/>
      <c r="J316" s="393">
        <v>0</v>
      </c>
      <c r="K316" s="220"/>
      <c r="L316" s="4"/>
      <c r="M316" s="4"/>
    </row>
    <row r="317" spans="1:13" s="3" customFormat="1" ht="12.75">
      <c r="A317" s="58"/>
      <c r="B317" s="181"/>
      <c r="C317" s="58"/>
      <c r="D317" s="27">
        <v>3</v>
      </c>
      <c r="E317" s="28" t="s">
        <v>3</v>
      </c>
      <c r="F317" s="83">
        <v>0</v>
      </c>
      <c r="G317" s="83">
        <f>G318</f>
        <v>100000</v>
      </c>
      <c r="H317" s="168"/>
      <c r="I317" s="168"/>
      <c r="J317" s="293">
        <v>0</v>
      </c>
      <c r="K317" s="220"/>
      <c r="L317" s="4"/>
      <c r="M317" s="4"/>
    </row>
    <row r="318" spans="1:13" s="3" customFormat="1" ht="22.5">
      <c r="A318" s="58"/>
      <c r="B318" s="181"/>
      <c r="C318" s="58"/>
      <c r="D318" s="148">
        <v>37</v>
      </c>
      <c r="E318" s="28" t="s">
        <v>10</v>
      </c>
      <c r="F318" s="83">
        <v>0</v>
      </c>
      <c r="G318" s="83">
        <f>G319</f>
        <v>100000</v>
      </c>
      <c r="H318" s="168"/>
      <c r="I318" s="168"/>
      <c r="J318" s="293">
        <v>0</v>
      </c>
      <c r="K318" s="220"/>
      <c r="L318" s="4"/>
      <c r="M318" s="4"/>
    </row>
    <row r="319" spans="1:13" s="3" customFormat="1" ht="22.5">
      <c r="A319" s="58"/>
      <c r="B319" s="181">
        <v>1</v>
      </c>
      <c r="C319" s="58"/>
      <c r="D319" s="297">
        <v>372</v>
      </c>
      <c r="E319" s="41" t="s">
        <v>56</v>
      </c>
      <c r="F319" s="168">
        <v>0</v>
      </c>
      <c r="G319" s="168">
        <v>100000</v>
      </c>
      <c r="H319" s="168"/>
      <c r="I319" s="168"/>
      <c r="J319" s="293">
        <v>0</v>
      </c>
      <c r="K319" s="220"/>
      <c r="L319" s="4"/>
      <c r="M319" s="4"/>
    </row>
    <row r="320" spans="1:13" s="3" customFormat="1" ht="12.75">
      <c r="A320" s="269" t="s">
        <v>399</v>
      </c>
      <c r="B320" s="270"/>
      <c r="C320" s="269" t="s">
        <v>87</v>
      </c>
      <c r="D320" s="270" t="s">
        <v>230</v>
      </c>
      <c r="E320" s="271" t="s">
        <v>400</v>
      </c>
      <c r="F320" s="272">
        <v>0</v>
      </c>
      <c r="G320" s="272">
        <f>G321</f>
        <v>30000</v>
      </c>
      <c r="H320" s="285"/>
      <c r="I320" s="285"/>
      <c r="J320" s="393">
        <v>0</v>
      </c>
      <c r="K320" s="220"/>
      <c r="L320" s="4"/>
      <c r="M320" s="4"/>
    </row>
    <row r="321" spans="1:13" s="3" customFormat="1" ht="12.75">
      <c r="A321" s="58"/>
      <c r="B321" s="181"/>
      <c r="C321" s="58"/>
      <c r="D321" s="27">
        <v>3</v>
      </c>
      <c r="E321" s="28" t="s">
        <v>3</v>
      </c>
      <c r="F321" s="83">
        <v>0</v>
      </c>
      <c r="G321" s="83">
        <v>30000</v>
      </c>
      <c r="H321" s="168"/>
      <c r="I321" s="168"/>
      <c r="J321" s="293">
        <v>0</v>
      </c>
      <c r="K321" s="220"/>
      <c r="L321" s="4"/>
      <c r="M321" s="4"/>
    </row>
    <row r="322" spans="1:13" s="3" customFormat="1" ht="22.5">
      <c r="A322" s="58"/>
      <c r="B322" s="181"/>
      <c r="C322" s="58"/>
      <c r="D322" s="148">
        <v>37</v>
      </c>
      <c r="E322" s="28" t="s">
        <v>10</v>
      </c>
      <c r="F322" s="83">
        <v>0</v>
      </c>
      <c r="G322" s="83">
        <v>30000</v>
      </c>
      <c r="H322" s="168"/>
      <c r="I322" s="168"/>
      <c r="J322" s="293">
        <v>0</v>
      </c>
      <c r="K322" s="220"/>
      <c r="L322" s="4"/>
      <c r="M322" s="4"/>
    </row>
    <row r="323" spans="1:13" s="3" customFormat="1" ht="22.5">
      <c r="A323" s="58"/>
      <c r="B323" s="181">
        <v>4</v>
      </c>
      <c r="C323" s="58"/>
      <c r="D323" s="297">
        <v>372</v>
      </c>
      <c r="E323" s="41" t="s">
        <v>56</v>
      </c>
      <c r="F323" s="168">
        <v>0</v>
      </c>
      <c r="G323" s="168">
        <v>30000</v>
      </c>
      <c r="H323" s="168"/>
      <c r="I323" s="168"/>
      <c r="J323" s="293">
        <v>0</v>
      </c>
      <c r="K323" s="220"/>
      <c r="L323" s="4"/>
      <c r="M323" s="4"/>
    </row>
    <row r="324" spans="1:13" s="3" customFormat="1" ht="12.75">
      <c r="A324" s="269" t="s">
        <v>401</v>
      </c>
      <c r="B324" s="270"/>
      <c r="C324" s="269" t="s">
        <v>87</v>
      </c>
      <c r="D324" s="270" t="s">
        <v>230</v>
      </c>
      <c r="E324" s="271" t="s">
        <v>402</v>
      </c>
      <c r="F324" s="272">
        <v>0</v>
      </c>
      <c r="G324" s="272">
        <f>G325</f>
        <v>35000</v>
      </c>
      <c r="H324" s="394"/>
      <c r="I324" s="394"/>
      <c r="J324" s="393">
        <v>0</v>
      </c>
      <c r="K324" s="220"/>
      <c r="L324" s="4"/>
      <c r="M324" s="4"/>
    </row>
    <row r="325" spans="1:13" s="3" customFormat="1" ht="12.75">
      <c r="A325" s="58"/>
      <c r="B325" s="181"/>
      <c r="C325" s="58"/>
      <c r="D325" s="27">
        <v>3</v>
      </c>
      <c r="E325" s="28" t="s">
        <v>3</v>
      </c>
      <c r="F325" s="83">
        <v>0</v>
      </c>
      <c r="G325" s="83">
        <f>G326</f>
        <v>35000</v>
      </c>
      <c r="H325" s="168"/>
      <c r="I325" s="168"/>
      <c r="J325" s="293">
        <v>0</v>
      </c>
      <c r="K325" s="220"/>
      <c r="L325" s="4"/>
      <c r="M325" s="4"/>
    </row>
    <row r="326" spans="1:13" s="3" customFormat="1" ht="22.5">
      <c r="A326" s="58"/>
      <c r="B326" s="181"/>
      <c r="C326" s="58"/>
      <c r="D326" s="148">
        <v>37</v>
      </c>
      <c r="E326" s="28" t="s">
        <v>10</v>
      </c>
      <c r="F326" s="217">
        <v>0</v>
      </c>
      <c r="G326" s="83">
        <f>G327</f>
        <v>35000</v>
      </c>
      <c r="H326" s="168"/>
      <c r="I326" s="168"/>
      <c r="J326" s="293">
        <v>0</v>
      </c>
      <c r="K326" s="220"/>
      <c r="L326" s="4"/>
      <c r="M326" s="4"/>
    </row>
    <row r="327" spans="1:13" s="3" customFormat="1" ht="22.5">
      <c r="A327" s="58"/>
      <c r="B327" s="181">
        <v>1</v>
      </c>
      <c r="C327" s="58"/>
      <c r="D327" s="297">
        <v>372</v>
      </c>
      <c r="E327" s="41" t="s">
        <v>56</v>
      </c>
      <c r="F327" s="168">
        <v>0</v>
      </c>
      <c r="G327" s="168">
        <v>35000</v>
      </c>
      <c r="H327" s="168"/>
      <c r="I327" s="168"/>
      <c r="J327" s="293">
        <v>0</v>
      </c>
      <c r="K327" s="220"/>
      <c r="L327" s="4"/>
      <c r="M327" s="4"/>
    </row>
    <row r="328" spans="1:11" s="3" customFormat="1" ht="12.75">
      <c r="A328" s="101" t="s">
        <v>159</v>
      </c>
      <c r="B328" s="195"/>
      <c r="C328" s="63"/>
      <c r="D328" s="48" t="s">
        <v>279</v>
      </c>
      <c r="E328" s="31" t="s">
        <v>280</v>
      </c>
      <c r="F328" s="244">
        <f>SUM(F329,F337,F341,F333)</f>
        <v>73500</v>
      </c>
      <c r="G328" s="244">
        <f>SUM(G329,G337,G341,G333)</f>
        <v>73500</v>
      </c>
      <c r="H328" s="244" t="e">
        <f>SUM(H329,H337,#REF!,H341)</f>
        <v>#REF!</v>
      </c>
      <c r="I328" s="244" t="e">
        <f>SUM(I329,I337,#REF!,I341)</f>
        <v>#REF!</v>
      </c>
      <c r="J328" s="229">
        <f>+G328/F328*100</f>
        <v>100</v>
      </c>
      <c r="K328"/>
    </row>
    <row r="329" spans="1:12" s="3" customFormat="1" ht="22.5">
      <c r="A329" s="87" t="s">
        <v>162</v>
      </c>
      <c r="B329" s="190"/>
      <c r="C329" s="150" t="s">
        <v>88</v>
      </c>
      <c r="D329" s="147" t="s">
        <v>230</v>
      </c>
      <c r="E329" s="35" t="s">
        <v>42</v>
      </c>
      <c r="F329" s="253">
        <f aca="true" t="shared" si="37" ref="F329:I331">SUM(F330)</f>
        <v>30000</v>
      </c>
      <c r="G329" s="253">
        <f t="shared" si="37"/>
        <v>30000</v>
      </c>
      <c r="H329" s="253" t="e">
        <f t="shared" si="37"/>
        <v>#REF!</v>
      </c>
      <c r="I329" s="253" t="e">
        <f t="shared" si="37"/>
        <v>#REF!</v>
      </c>
      <c r="J329" s="215">
        <f>+G329/F329*100</f>
        <v>100</v>
      </c>
      <c r="K329"/>
      <c r="L329" s="4"/>
    </row>
    <row r="330" spans="1:11" s="4" customFormat="1" ht="12.75">
      <c r="A330" s="39"/>
      <c r="B330" s="181"/>
      <c r="C330" s="39" t="s">
        <v>88</v>
      </c>
      <c r="D330" s="27">
        <v>3</v>
      </c>
      <c r="E330" s="28" t="s">
        <v>3</v>
      </c>
      <c r="F330" s="83">
        <f t="shared" si="37"/>
        <v>30000</v>
      </c>
      <c r="G330" s="83">
        <f t="shared" si="37"/>
        <v>30000</v>
      </c>
      <c r="H330" s="83" t="e">
        <f t="shared" si="37"/>
        <v>#REF!</v>
      </c>
      <c r="I330" s="83" t="e">
        <f t="shared" si="37"/>
        <v>#REF!</v>
      </c>
      <c r="J330" s="293">
        <f aca="true" t="shared" si="38" ref="J330:J344">+G330/F330*100</f>
        <v>100</v>
      </c>
      <c r="K330"/>
    </row>
    <row r="331" spans="1:12" s="3" customFormat="1" ht="12.75">
      <c r="A331" s="39"/>
      <c r="B331" s="181"/>
      <c r="C331" s="39" t="s">
        <v>88</v>
      </c>
      <c r="D331" s="27">
        <v>38</v>
      </c>
      <c r="E331" s="28" t="s">
        <v>5</v>
      </c>
      <c r="F331" s="83">
        <f t="shared" si="37"/>
        <v>30000</v>
      </c>
      <c r="G331" s="83">
        <f t="shared" si="37"/>
        <v>30000</v>
      </c>
      <c r="H331" s="83" t="e">
        <f t="shared" si="37"/>
        <v>#REF!</v>
      </c>
      <c r="I331" s="83" t="e">
        <f t="shared" si="37"/>
        <v>#REF!</v>
      </c>
      <c r="J331" s="293">
        <f t="shared" si="38"/>
        <v>100</v>
      </c>
      <c r="K331"/>
      <c r="L331" s="4"/>
    </row>
    <row r="332" spans="1:13" s="3" customFormat="1" ht="12.75">
      <c r="A332" s="39"/>
      <c r="B332" s="181">
        <v>1</v>
      </c>
      <c r="C332" s="58" t="s">
        <v>88</v>
      </c>
      <c r="D332" s="181">
        <v>381</v>
      </c>
      <c r="E332" s="41" t="s">
        <v>52</v>
      </c>
      <c r="F332" s="168">
        <v>30000</v>
      </c>
      <c r="G332" s="168">
        <v>30000</v>
      </c>
      <c r="H332" s="83" t="e">
        <f>SUM(#REF!)</f>
        <v>#REF!</v>
      </c>
      <c r="I332" s="83" t="e">
        <f>SUM(#REF!)</f>
        <v>#REF!</v>
      </c>
      <c r="J332" s="293">
        <f t="shared" si="38"/>
        <v>100</v>
      </c>
      <c r="K332"/>
      <c r="L332" s="4"/>
      <c r="M332" s="4"/>
    </row>
    <row r="333" spans="1:11" s="3" customFormat="1" ht="12.75">
      <c r="A333" s="283"/>
      <c r="B333" s="284"/>
      <c r="C333" s="269" t="s">
        <v>88</v>
      </c>
      <c r="D333" s="270" t="s">
        <v>230</v>
      </c>
      <c r="E333" s="271" t="s">
        <v>335</v>
      </c>
      <c r="F333" s="272">
        <f aca="true" t="shared" si="39" ref="F333:G335">F334</f>
        <v>1000</v>
      </c>
      <c r="G333" s="272">
        <f t="shared" si="39"/>
        <v>1000</v>
      </c>
      <c r="H333" s="285"/>
      <c r="I333" s="285"/>
      <c r="J333" s="215">
        <f t="shared" si="38"/>
        <v>100</v>
      </c>
      <c r="K333"/>
    </row>
    <row r="334" spans="1:13" s="3" customFormat="1" ht="12.75">
      <c r="A334" s="58"/>
      <c r="B334" s="181"/>
      <c r="C334" s="39" t="s">
        <v>88</v>
      </c>
      <c r="D334" s="27">
        <v>3</v>
      </c>
      <c r="E334" s="28" t="s">
        <v>3</v>
      </c>
      <c r="F334" s="83">
        <f t="shared" si="39"/>
        <v>1000</v>
      </c>
      <c r="G334" s="83">
        <f t="shared" si="39"/>
        <v>1000</v>
      </c>
      <c r="H334" s="199"/>
      <c r="I334" s="199"/>
      <c r="J334" s="293">
        <f t="shared" si="38"/>
        <v>100</v>
      </c>
      <c r="K334"/>
      <c r="L334" s="4"/>
      <c r="M334" s="4"/>
    </row>
    <row r="335" spans="1:11" s="3" customFormat="1" ht="12.75">
      <c r="A335" s="58"/>
      <c r="B335" s="181"/>
      <c r="C335" s="39" t="s">
        <v>88</v>
      </c>
      <c r="D335" s="27">
        <v>38</v>
      </c>
      <c r="E335" s="28" t="s">
        <v>5</v>
      </c>
      <c r="F335" s="83">
        <f t="shared" si="39"/>
        <v>1000</v>
      </c>
      <c r="G335" s="83">
        <f t="shared" si="39"/>
        <v>1000</v>
      </c>
      <c r="H335" s="199"/>
      <c r="I335" s="199"/>
      <c r="J335" s="293">
        <f t="shared" si="38"/>
        <v>100</v>
      </c>
      <c r="K335"/>
    </row>
    <row r="336" spans="1:13" s="3" customFormat="1" ht="12.75">
      <c r="A336" s="58"/>
      <c r="B336" s="181">
        <v>1</v>
      </c>
      <c r="C336" s="58" t="s">
        <v>88</v>
      </c>
      <c r="D336" s="181">
        <v>381</v>
      </c>
      <c r="E336" s="41" t="s">
        <v>52</v>
      </c>
      <c r="F336" s="168">
        <v>1000</v>
      </c>
      <c r="G336" s="168">
        <v>1000</v>
      </c>
      <c r="H336" s="199"/>
      <c r="I336" s="199"/>
      <c r="J336" s="293">
        <f t="shared" si="38"/>
        <v>100</v>
      </c>
      <c r="K336"/>
      <c r="L336" s="4"/>
      <c r="M336" s="4"/>
    </row>
    <row r="337" spans="1:11" s="3" customFormat="1" ht="12.75">
      <c r="A337" s="64" t="s">
        <v>160</v>
      </c>
      <c r="B337" s="183"/>
      <c r="C337" s="55" t="s">
        <v>88</v>
      </c>
      <c r="D337" s="46" t="s">
        <v>230</v>
      </c>
      <c r="E337" s="26" t="s">
        <v>281</v>
      </c>
      <c r="F337" s="245">
        <f aca="true" t="shared" si="40" ref="F337:I338">SUM(F338)</f>
        <v>17500</v>
      </c>
      <c r="G337" s="245">
        <f t="shared" si="40"/>
        <v>17500</v>
      </c>
      <c r="H337" s="245" t="e">
        <f t="shared" si="40"/>
        <v>#REF!</v>
      </c>
      <c r="I337" s="245" t="e">
        <f t="shared" si="40"/>
        <v>#REF!</v>
      </c>
      <c r="J337" s="215">
        <f t="shared" si="38"/>
        <v>100</v>
      </c>
      <c r="K337"/>
    </row>
    <row r="338" spans="1:12" s="3" customFormat="1" ht="12.75">
      <c r="A338" s="39"/>
      <c r="B338" s="181"/>
      <c r="C338" s="39" t="s">
        <v>88</v>
      </c>
      <c r="D338" s="27">
        <v>3</v>
      </c>
      <c r="E338" s="28" t="s">
        <v>3</v>
      </c>
      <c r="F338" s="83">
        <f t="shared" si="40"/>
        <v>17500</v>
      </c>
      <c r="G338" s="83">
        <f t="shared" si="40"/>
        <v>17500</v>
      </c>
      <c r="H338" s="83" t="e">
        <f t="shared" si="40"/>
        <v>#REF!</v>
      </c>
      <c r="I338" s="83" t="e">
        <f t="shared" si="40"/>
        <v>#REF!</v>
      </c>
      <c r="J338" s="293">
        <f t="shared" si="38"/>
        <v>100</v>
      </c>
      <c r="K338"/>
      <c r="L338" s="4"/>
    </row>
    <row r="339" spans="1:13" s="3" customFormat="1" ht="12.75">
      <c r="A339" s="39"/>
      <c r="B339" s="181"/>
      <c r="C339" s="39" t="s">
        <v>88</v>
      </c>
      <c r="D339" s="27">
        <v>38</v>
      </c>
      <c r="E339" s="28" t="s">
        <v>5</v>
      </c>
      <c r="F339" s="83">
        <f>SUM(F340)</f>
        <v>17500</v>
      </c>
      <c r="G339" s="83">
        <f>SUM(G340)</f>
        <v>17500</v>
      </c>
      <c r="H339" s="83" t="e">
        <f>SUM(H340)</f>
        <v>#REF!</v>
      </c>
      <c r="I339" s="83" t="e">
        <f>SUM(I340)</f>
        <v>#REF!</v>
      </c>
      <c r="J339" s="293">
        <f t="shared" si="38"/>
        <v>100</v>
      </c>
      <c r="K339"/>
      <c r="M339" s="4"/>
    </row>
    <row r="340" spans="1:13" ht="12.75">
      <c r="A340" s="58"/>
      <c r="B340" s="181">
        <v>1</v>
      </c>
      <c r="C340" s="58" t="s">
        <v>88</v>
      </c>
      <c r="D340" s="181">
        <v>381</v>
      </c>
      <c r="E340" s="41" t="s">
        <v>52</v>
      </c>
      <c r="F340" s="168">
        <v>17500</v>
      </c>
      <c r="G340" s="168">
        <v>17500</v>
      </c>
      <c r="H340" s="168" t="e">
        <f>SUM(#REF!)</f>
        <v>#REF!</v>
      </c>
      <c r="I340" s="168" t="e">
        <f>SUM(#REF!)</f>
        <v>#REF!</v>
      </c>
      <c r="J340" s="293">
        <f t="shared" si="38"/>
        <v>100</v>
      </c>
      <c r="L340" s="4"/>
      <c r="M340" s="4"/>
    </row>
    <row r="341" spans="1:13" ht="12.75">
      <c r="A341" s="64" t="s">
        <v>161</v>
      </c>
      <c r="B341" s="183"/>
      <c r="C341" s="55" t="s">
        <v>88</v>
      </c>
      <c r="D341" s="46" t="s">
        <v>230</v>
      </c>
      <c r="E341" s="26" t="s">
        <v>282</v>
      </c>
      <c r="F341" s="257">
        <f>SUM(F342)</f>
        <v>25000</v>
      </c>
      <c r="G341" s="257">
        <f>SUM(G342)</f>
        <v>25000</v>
      </c>
      <c r="H341" s="256" t="e">
        <f>SUM(H342)</f>
        <v>#REF!</v>
      </c>
      <c r="I341" s="256" t="e">
        <f>SUM(I342)</f>
        <v>#REF!</v>
      </c>
      <c r="J341" s="215">
        <f t="shared" si="38"/>
        <v>100</v>
      </c>
      <c r="L341" s="4"/>
      <c r="M341" s="4"/>
    </row>
    <row r="342" spans="2:13" ht="12.75">
      <c r="B342" s="80"/>
      <c r="C342" s="93" t="s">
        <v>88</v>
      </c>
      <c r="D342" s="45">
        <v>3</v>
      </c>
      <c r="E342" s="17" t="s">
        <v>5</v>
      </c>
      <c r="F342" s="84">
        <f aca="true" t="shared" si="41" ref="F342:I343">SUM(F343)</f>
        <v>25000</v>
      </c>
      <c r="G342" s="84">
        <f t="shared" si="41"/>
        <v>25000</v>
      </c>
      <c r="H342" s="84" t="e">
        <f t="shared" si="41"/>
        <v>#REF!</v>
      </c>
      <c r="I342" s="84" t="e">
        <f t="shared" si="41"/>
        <v>#REF!</v>
      </c>
      <c r="J342" s="293">
        <f t="shared" si="38"/>
        <v>100</v>
      </c>
      <c r="L342" s="4"/>
      <c r="M342" s="4"/>
    </row>
    <row r="343" spans="2:13" ht="12.75">
      <c r="B343" s="80"/>
      <c r="C343" s="93" t="s">
        <v>88</v>
      </c>
      <c r="D343" s="45">
        <v>38</v>
      </c>
      <c r="E343" s="17" t="s">
        <v>5</v>
      </c>
      <c r="F343" s="241">
        <f t="shared" si="41"/>
        <v>25000</v>
      </c>
      <c r="G343" s="241">
        <f t="shared" si="41"/>
        <v>25000</v>
      </c>
      <c r="H343" s="84" t="e">
        <f t="shared" si="41"/>
        <v>#REF!</v>
      </c>
      <c r="I343" s="84" t="e">
        <f t="shared" si="41"/>
        <v>#REF!</v>
      </c>
      <c r="J343" s="293">
        <f t="shared" si="38"/>
        <v>100</v>
      </c>
      <c r="L343" s="3"/>
      <c r="M343" s="3"/>
    </row>
    <row r="344" spans="1:13" ht="12.75">
      <c r="A344" s="300"/>
      <c r="B344" s="196">
        <v>1</v>
      </c>
      <c r="C344" s="61" t="s">
        <v>88</v>
      </c>
      <c r="D344" s="80">
        <v>381</v>
      </c>
      <c r="E344" s="15" t="s">
        <v>52</v>
      </c>
      <c r="F344" s="301">
        <v>25000</v>
      </c>
      <c r="G344" s="301">
        <v>25000</v>
      </c>
      <c r="H344" s="302" t="e">
        <f>SUM(#REF!)</f>
        <v>#REF!</v>
      </c>
      <c r="I344" s="302" t="e">
        <f>SUM(#REF!)</f>
        <v>#REF!</v>
      </c>
      <c r="J344" s="293">
        <f t="shared" si="38"/>
        <v>100</v>
      </c>
      <c r="L344" s="3"/>
      <c r="M344" s="3"/>
    </row>
    <row r="345" spans="1:13" ht="12.75">
      <c r="A345" s="300"/>
      <c r="B345" s="196"/>
      <c r="C345" s="61"/>
      <c r="D345" s="80"/>
      <c r="E345" s="15"/>
      <c r="F345" s="383"/>
      <c r="G345" s="384"/>
      <c r="H345" s="302"/>
      <c r="I345" s="302"/>
      <c r="J345" s="293"/>
      <c r="L345" s="3"/>
      <c r="M345" s="3"/>
    </row>
    <row r="346" spans="3:13" ht="12.75">
      <c r="C346" s="61"/>
      <c r="D346" s="80"/>
      <c r="E346" s="15"/>
      <c r="F346" s="103"/>
      <c r="G346" s="338"/>
      <c r="H346" s="15"/>
      <c r="I346" s="15"/>
      <c r="J346" s="36"/>
      <c r="L346" s="3"/>
      <c r="M346" s="4"/>
    </row>
    <row r="347" spans="3:13" ht="12.75">
      <c r="C347" s="61" t="s">
        <v>304</v>
      </c>
      <c r="D347" s="80"/>
      <c r="E347" s="15"/>
      <c r="F347" s="103"/>
      <c r="G347" s="338"/>
      <c r="H347" s="15"/>
      <c r="I347" s="15"/>
      <c r="J347" s="36"/>
      <c r="L347" s="3"/>
      <c r="M347" s="3"/>
    </row>
    <row r="348" spans="3:13" ht="12.75">
      <c r="C348" s="61"/>
      <c r="D348" s="80"/>
      <c r="E348" s="15"/>
      <c r="F348" s="103"/>
      <c r="G348" s="338"/>
      <c r="H348" s="15"/>
      <c r="I348" s="15"/>
      <c r="J348" s="36"/>
      <c r="L348" s="3"/>
      <c r="M348" s="3"/>
    </row>
    <row r="349" spans="6:13" ht="14.25">
      <c r="F349" s="346" t="s">
        <v>376</v>
      </c>
      <c r="G349" s="346" t="s">
        <v>321</v>
      </c>
      <c r="H349" s="70" t="s">
        <v>97</v>
      </c>
      <c r="I349" s="71" t="s">
        <v>35</v>
      </c>
      <c r="J349" s="36"/>
      <c r="L349" s="3"/>
      <c r="M349" s="3"/>
    </row>
    <row r="350" spans="6:13" ht="14.25">
      <c r="F350" s="347" t="s">
        <v>377</v>
      </c>
      <c r="G350" s="347" t="s">
        <v>377</v>
      </c>
      <c r="H350" s="73" t="s">
        <v>98</v>
      </c>
      <c r="I350" s="74" t="s">
        <v>98</v>
      </c>
      <c r="J350" s="36"/>
      <c r="L350" s="4"/>
      <c r="M350" s="3"/>
    </row>
    <row r="351" spans="1:13" s="11" customFormat="1" ht="12.75">
      <c r="A351" s="93"/>
      <c r="B351" s="111"/>
      <c r="C351" s="75" t="s">
        <v>99</v>
      </c>
      <c r="D351" s="75"/>
      <c r="E351" s="75" t="s">
        <v>100</v>
      </c>
      <c r="F351" s="246">
        <f>SUM(F33,F40,F54,F62,F76,F82,F88,F92)</f>
        <v>2228009</v>
      </c>
      <c r="G351" s="246">
        <f>SUM(G33,G40,G54,G62,G76,G82,G88,G92)</f>
        <v>2553009</v>
      </c>
      <c r="H351" s="246" t="e">
        <f>SUM(H33,H40,H54,H62,H76,H82,H88,H92)</f>
        <v>#REF!</v>
      </c>
      <c r="I351" s="246" t="e">
        <f>SUM(I33,I40,I54,I62,I76,I82,I88,I92)</f>
        <v>#REF!</v>
      </c>
      <c r="J351" s="36"/>
      <c r="K351"/>
      <c r="L351" s="3"/>
      <c r="M351" s="3"/>
    </row>
    <row r="352" spans="1:13" s="11" customFormat="1" ht="14.25">
      <c r="A352" s="93"/>
      <c r="B352" s="111"/>
      <c r="C352" s="75" t="s">
        <v>99</v>
      </c>
      <c r="D352" s="75"/>
      <c r="E352" s="75" t="s">
        <v>101</v>
      </c>
      <c r="F352" s="247"/>
      <c r="G352" s="348"/>
      <c r="H352" s="76"/>
      <c r="I352" s="77"/>
      <c r="J352" s="36"/>
      <c r="K352"/>
      <c r="L352" s="3"/>
      <c r="M352" s="3"/>
    </row>
    <row r="353" spans="1:13" s="11" customFormat="1" ht="12.75">
      <c r="A353" s="93"/>
      <c r="B353" s="111"/>
      <c r="C353" s="75" t="s">
        <v>99</v>
      </c>
      <c r="D353" s="75"/>
      <c r="E353" s="75" t="s">
        <v>102</v>
      </c>
      <c r="F353" s="246">
        <f>SUM(F111,F119,F124)</f>
        <v>247500</v>
      </c>
      <c r="G353" s="246">
        <f>SUM(G111,G119,G124)</f>
        <v>247500</v>
      </c>
      <c r="H353" s="246" t="e">
        <f>SUM(H111,H119,H124)</f>
        <v>#REF!</v>
      </c>
      <c r="I353" s="246" t="e">
        <f>SUM(I111,I119,I124)</f>
        <v>#REF!</v>
      </c>
      <c r="J353" s="36"/>
      <c r="K353"/>
      <c r="L353" s="3"/>
      <c r="M353" s="3"/>
    </row>
    <row r="354" spans="1:13" s="216" customFormat="1" ht="12.75">
      <c r="A354" s="93"/>
      <c r="B354" s="111"/>
      <c r="C354" s="75" t="s">
        <v>99</v>
      </c>
      <c r="D354" s="75"/>
      <c r="E354" s="75" t="s">
        <v>103</v>
      </c>
      <c r="F354" s="246">
        <f>SUM(F100,F131,F139,F144,F148,F156,F165,F201,F212,F220,)</f>
        <v>3005000</v>
      </c>
      <c r="G354" s="246">
        <f>SUM(G100,G131,G139,G144,G148,G156,G165,G201,G212,G220,)</f>
        <v>3105000</v>
      </c>
      <c r="H354" s="246" t="e">
        <f>SUM(H100,H131,H139,H144,H148,H156,H165,H201,H212,H220,)</f>
        <v>#REF!</v>
      </c>
      <c r="I354" s="246" t="e">
        <f>SUM(I100,I131,I139,I144,I148,I156,I165,I201,I212,I220,)</f>
        <v>#REF!</v>
      </c>
      <c r="J354" s="36"/>
      <c r="K354"/>
      <c r="L354" s="3"/>
      <c r="M354" s="3"/>
    </row>
    <row r="355" spans="1:13" s="11" customFormat="1" ht="12.75">
      <c r="A355" s="93"/>
      <c r="B355" s="111"/>
      <c r="C355" s="75" t="s">
        <v>99</v>
      </c>
      <c r="D355" s="75"/>
      <c r="E355" s="75" t="s">
        <v>104</v>
      </c>
      <c r="F355" s="246">
        <f>SUM(F176,F197,F230,F239,F244)</f>
        <v>474794</v>
      </c>
      <c r="G355" s="246">
        <f>SUM(G176,G197,G230,G239,G244)</f>
        <v>584794</v>
      </c>
      <c r="H355" s="246" t="e">
        <f>SUM(H176,H197,H230,H239)</f>
        <v>#REF!</v>
      </c>
      <c r="I355" s="246" t="e">
        <f>SUM(I176,I197,I230,I239)</f>
        <v>#REF!</v>
      </c>
      <c r="J355" s="36"/>
      <c r="K355"/>
      <c r="L355" s="3"/>
      <c r="M355" s="3"/>
    </row>
    <row r="356" spans="1:13" s="11" customFormat="1" ht="12.75">
      <c r="A356" s="93"/>
      <c r="B356" s="111"/>
      <c r="C356" s="75" t="s">
        <v>99</v>
      </c>
      <c r="D356" s="75"/>
      <c r="E356" s="75" t="s">
        <v>105</v>
      </c>
      <c r="F356" s="246">
        <f>SUM(F189,F216,F225)</f>
        <v>370000</v>
      </c>
      <c r="G356" s="246">
        <f>SUM(G189,G216,G225)</f>
        <v>370000</v>
      </c>
      <c r="H356" s="246" t="e">
        <f>SUM(H189,H216,H225)</f>
        <v>#REF!</v>
      </c>
      <c r="I356" s="246" t="e">
        <f>SUM(I189,I216,I225)</f>
        <v>#REF!</v>
      </c>
      <c r="J356" s="36"/>
      <c r="K356"/>
      <c r="L356" s="3"/>
      <c r="M356"/>
    </row>
    <row r="357" spans="1:13" s="11" customFormat="1" ht="12.75">
      <c r="A357" s="93"/>
      <c r="B357" s="111"/>
      <c r="C357" s="75" t="s">
        <v>99</v>
      </c>
      <c r="D357" s="75"/>
      <c r="E357" s="75" t="s">
        <v>106</v>
      </c>
      <c r="F357" s="246"/>
      <c r="G357" s="246"/>
      <c r="H357" s="246"/>
      <c r="I357" s="246"/>
      <c r="J357" s="36"/>
      <c r="K357"/>
      <c r="L357" s="3"/>
      <c r="M357"/>
    </row>
    <row r="358" spans="1:13" s="216" customFormat="1" ht="12.75">
      <c r="A358" s="93"/>
      <c r="B358" s="111"/>
      <c r="C358" s="75" t="s">
        <v>99</v>
      </c>
      <c r="D358" s="75"/>
      <c r="E358" s="75" t="s">
        <v>107</v>
      </c>
      <c r="F358" s="246">
        <f>SUM(F285,F289,F296,F303)</f>
        <v>390000</v>
      </c>
      <c r="G358" s="246">
        <f>SUM(G285,G289,G296,G303)</f>
        <v>390000</v>
      </c>
      <c r="H358" s="246" t="e">
        <f>SUM(H285,H289,H296,H303)</f>
        <v>#REF!</v>
      </c>
      <c r="I358" s="246" t="e">
        <f>SUM(I285,I289,I296,I303)</f>
        <v>#REF!</v>
      </c>
      <c r="J358" s="15"/>
      <c r="K358"/>
      <c r="L358" s="3"/>
      <c r="M358"/>
    </row>
    <row r="359" spans="3:12" ht="12.75">
      <c r="C359" s="75" t="s">
        <v>99</v>
      </c>
      <c r="D359" s="75"/>
      <c r="E359" s="75" t="s">
        <v>108</v>
      </c>
      <c r="F359" s="246">
        <f>SUM(F252,F262)</f>
        <v>135000</v>
      </c>
      <c r="G359" s="246">
        <f>SUM(G252,G262,G270,G274,G278)</f>
        <v>350000</v>
      </c>
      <c r="H359" s="246" t="e">
        <f>SUM(H252,H262)</f>
        <v>#REF!</v>
      </c>
      <c r="I359" s="246" t="e">
        <f>SUM(I252,I262)</f>
        <v>#REF!</v>
      </c>
      <c r="J359" s="15"/>
      <c r="L359" s="3"/>
    </row>
    <row r="360" spans="3:12" ht="12.75">
      <c r="C360" s="75" t="s">
        <v>99</v>
      </c>
      <c r="D360" s="75"/>
      <c r="E360" s="75" t="s">
        <v>109</v>
      </c>
      <c r="F360" s="246">
        <v>438500</v>
      </c>
      <c r="G360" s="246">
        <v>268500</v>
      </c>
      <c r="H360" s="246" t="e">
        <f>SUM(H310,H329,H337,#REF!,H341)</f>
        <v>#REF!</v>
      </c>
      <c r="I360" s="246" t="e">
        <f>SUM(I310,I329,I337,#REF!,I341)</f>
        <v>#REF!</v>
      </c>
      <c r="J360" s="15"/>
      <c r="L360" s="3"/>
    </row>
    <row r="361" spans="3:12" ht="12.75">
      <c r="C361" s="72"/>
      <c r="D361" s="72"/>
      <c r="E361" s="105" t="s">
        <v>163</v>
      </c>
      <c r="F361" s="104">
        <f>SUM(F351:F360)</f>
        <v>7288803</v>
      </c>
      <c r="G361" s="104">
        <f>SUM(G351:G360)</f>
        <v>7868803</v>
      </c>
      <c r="H361" s="104" t="e">
        <f>SUM(H351:H360)</f>
        <v>#REF!</v>
      </c>
      <c r="I361" s="104" t="e">
        <f>SUM(I351:I360)</f>
        <v>#REF!</v>
      </c>
      <c r="J361" s="15"/>
      <c r="L361" s="3"/>
    </row>
    <row r="362" spans="1:13" s="2" customFormat="1" ht="12.75">
      <c r="A362" s="93"/>
      <c r="B362" s="111"/>
      <c r="C362" s="72"/>
      <c r="D362" s="72"/>
      <c r="E362" s="17"/>
      <c r="F362" s="21"/>
      <c r="G362" s="339"/>
      <c r="H362" s="89"/>
      <c r="I362" s="89"/>
      <c r="J362" s="15"/>
      <c r="K362"/>
      <c r="L362"/>
      <c r="M362"/>
    </row>
    <row r="363" spans="1:13" s="2" customFormat="1" ht="14.25">
      <c r="A363" s="93"/>
      <c r="B363" s="111"/>
      <c r="C363" s="15" t="s">
        <v>383</v>
      </c>
      <c r="D363" s="72"/>
      <c r="E363" s="72"/>
      <c r="F363" s="90"/>
      <c r="G363" s="340"/>
      <c r="H363" s="78"/>
      <c r="I363" s="79"/>
      <c r="J363" s="15"/>
      <c r="K363"/>
      <c r="L363"/>
      <c r="M363"/>
    </row>
    <row r="364" spans="1:13" s="2" customFormat="1" ht="14.25">
      <c r="A364" s="93"/>
      <c r="B364" s="111"/>
      <c r="C364" s="15" t="s">
        <v>362</v>
      </c>
      <c r="D364" s="72"/>
      <c r="E364" s="72"/>
      <c r="F364" s="90"/>
      <c r="G364" s="340"/>
      <c r="H364" s="78"/>
      <c r="I364" s="79"/>
      <c r="J364" s="15"/>
      <c r="K364"/>
      <c r="L364"/>
      <c r="M364"/>
    </row>
    <row r="365" spans="1:13" s="2" customFormat="1" ht="14.25">
      <c r="A365" s="93"/>
      <c r="B365" s="111"/>
      <c r="C365" s="15" t="s">
        <v>342</v>
      </c>
      <c r="D365" s="72"/>
      <c r="E365" s="72"/>
      <c r="F365" s="90"/>
      <c r="G365" s="340"/>
      <c r="H365" s="78"/>
      <c r="I365" s="79"/>
      <c r="J365" s="15"/>
      <c r="K365"/>
      <c r="L365"/>
      <c r="M365" s="11"/>
    </row>
    <row r="366" spans="1:13" s="2" customFormat="1" ht="14.25">
      <c r="A366" s="93"/>
      <c r="B366" s="111"/>
      <c r="C366" s="15"/>
      <c r="D366" s="72"/>
      <c r="E366" s="72"/>
      <c r="F366" s="90"/>
      <c r="G366" s="340"/>
      <c r="H366" s="78"/>
      <c r="I366" s="79"/>
      <c r="J366" s="15"/>
      <c r="K366"/>
      <c r="L366"/>
      <c r="M366" s="11"/>
    </row>
    <row r="367" spans="1:13" s="2" customFormat="1" ht="12.75">
      <c r="A367" s="93"/>
      <c r="B367" s="111"/>
      <c r="C367" s="15"/>
      <c r="D367" s="15"/>
      <c r="E367" s="15"/>
      <c r="F367" s="86"/>
      <c r="G367" s="235"/>
      <c r="H367" s="15"/>
      <c r="I367" s="15"/>
      <c r="J367" s="15"/>
      <c r="K367"/>
      <c r="L367"/>
      <c r="M367" s="11"/>
    </row>
    <row r="368" spans="1:13" s="2" customFormat="1" ht="12.75">
      <c r="A368" s="93"/>
      <c r="B368" s="111"/>
      <c r="C368" s="15"/>
      <c r="D368" s="15"/>
      <c r="E368" s="15"/>
      <c r="F368" s="91"/>
      <c r="G368" s="341"/>
      <c r="H368" s="15"/>
      <c r="I368" s="15"/>
      <c r="J368" s="15"/>
      <c r="K368"/>
      <c r="L368"/>
      <c r="M368" s="216"/>
    </row>
    <row r="369" spans="1:13" s="2" customFormat="1" ht="12.75">
      <c r="A369" s="93"/>
      <c r="B369" s="111"/>
      <c r="C369"/>
      <c r="D369"/>
      <c r="E369"/>
      <c r="F369" s="92"/>
      <c r="G369" s="342"/>
      <c r="H369"/>
      <c r="I369"/>
      <c r="J369" s="220"/>
      <c r="K369"/>
      <c r="L369"/>
      <c r="M369" s="11"/>
    </row>
    <row r="370" spans="1:13" s="2" customFormat="1" ht="12.75">
      <c r="A370" s="93"/>
      <c r="B370" s="111"/>
      <c r="C370"/>
      <c r="D370"/>
      <c r="E370"/>
      <c r="F370" s="92"/>
      <c r="G370" s="342"/>
      <c r="H370"/>
      <c r="I370"/>
      <c r="J370" s="220"/>
      <c r="K370"/>
      <c r="L370"/>
      <c r="M370" s="11"/>
    </row>
    <row r="371" spans="6:13" ht="12.75" customHeight="1">
      <c r="F371" s="92"/>
      <c r="G371" s="342"/>
      <c r="L371" s="11"/>
      <c r="M371" s="11"/>
    </row>
    <row r="372" spans="6:13" ht="12.75">
      <c r="F372" s="92"/>
      <c r="G372" s="342"/>
      <c r="L372" s="11"/>
      <c r="M372" s="216"/>
    </row>
    <row r="373" spans="6:12" ht="12.75">
      <c r="F373" s="92"/>
      <c r="G373" s="342"/>
      <c r="L373" s="11"/>
    </row>
    <row r="374" spans="6:12" ht="12.75">
      <c r="F374" s="92"/>
      <c r="G374" s="342"/>
      <c r="L374" s="216"/>
    </row>
    <row r="375" spans="6:12" ht="12.75">
      <c r="F375" s="92"/>
      <c r="G375" s="342"/>
      <c r="L375" s="11"/>
    </row>
    <row r="376" spans="1:12" s="2" customFormat="1" ht="12.75">
      <c r="A376" s="93"/>
      <c r="B376" s="111"/>
      <c r="C376"/>
      <c r="D376"/>
      <c r="E376"/>
      <c r="F376" s="92"/>
      <c r="G376" s="342"/>
      <c r="H376"/>
      <c r="I376"/>
      <c r="J376" s="220"/>
      <c r="K376"/>
      <c r="L376" s="11"/>
    </row>
    <row r="377" spans="1:12" s="2" customFormat="1" ht="12.75">
      <c r="A377" s="93"/>
      <c r="B377" s="111"/>
      <c r="C377"/>
      <c r="D377"/>
      <c r="E377"/>
      <c r="F377" s="92"/>
      <c r="G377" s="342"/>
      <c r="H377"/>
      <c r="I377"/>
      <c r="J377" s="220"/>
      <c r="K377"/>
      <c r="L377" s="11"/>
    </row>
    <row r="378" spans="1:12" s="2" customFormat="1" ht="12.75">
      <c r="A378" s="93"/>
      <c r="B378" s="111"/>
      <c r="C378"/>
      <c r="D378"/>
      <c r="E378"/>
      <c r="F378" s="92"/>
      <c r="G378" s="342"/>
      <c r="H378"/>
      <c r="I378"/>
      <c r="J378" s="220"/>
      <c r="K378"/>
      <c r="L378" s="216"/>
    </row>
    <row r="379" spans="1:13" s="4" customFormat="1" ht="12.75">
      <c r="A379" s="93"/>
      <c r="B379" s="111"/>
      <c r="C379"/>
      <c r="D379"/>
      <c r="E379"/>
      <c r="F379" s="92"/>
      <c r="G379" s="342"/>
      <c r="H379"/>
      <c r="I379"/>
      <c r="J379" s="220"/>
      <c r="K379"/>
      <c r="L379"/>
      <c r="M379" s="2"/>
    </row>
    <row r="380" spans="1:12" s="2" customFormat="1" ht="12.75">
      <c r="A380" s="93"/>
      <c r="B380" s="111"/>
      <c r="C380"/>
      <c r="D380"/>
      <c r="E380"/>
      <c r="F380" s="92"/>
      <c r="G380" s="342"/>
      <c r="H380"/>
      <c r="I380"/>
      <c r="J380" s="220"/>
      <c r="K380"/>
      <c r="L380"/>
    </row>
    <row r="381" spans="1:13" s="4" customFormat="1" ht="12.75">
      <c r="A381" s="93"/>
      <c r="B381" s="111"/>
      <c r="C381"/>
      <c r="D381"/>
      <c r="E381"/>
      <c r="F381" s="92"/>
      <c r="G381" s="342"/>
      <c r="H381"/>
      <c r="I381"/>
      <c r="J381" s="220"/>
      <c r="K381"/>
      <c r="L381"/>
      <c r="M381" s="2"/>
    </row>
    <row r="382" spans="1:13" s="4" customFormat="1" ht="12.75">
      <c r="A382" s="93"/>
      <c r="B382" s="111"/>
      <c r="C382"/>
      <c r="D382"/>
      <c r="E382"/>
      <c r="F382" s="92"/>
      <c r="G382" s="342"/>
      <c r="H382"/>
      <c r="I382"/>
      <c r="J382" s="220"/>
      <c r="K382"/>
      <c r="L382" s="2"/>
      <c r="M382" s="2"/>
    </row>
    <row r="383" spans="1:13" s="3" customFormat="1" ht="23.25" customHeight="1">
      <c r="A383" s="93"/>
      <c r="B383" s="111"/>
      <c r="C383"/>
      <c r="D383"/>
      <c r="E383"/>
      <c r="F383" s="92"/>
      <c r="G383" s="342"/>
      <c r="H383"/>
      <c r="I383"/>
      <c r="J383" s="220"/>
      <c r="K383"/>
      <c r="L383" s="2"/>
      <c r="M383" s="2"/>
    </row>
    <row r="384" spans="1:13" s="3" customFormat="1" ht="12.75">
      <c r="A384" s="93"/>
      <c r="B384" s="111"/>
      <c r="C384"/>
      <c r="D384"/>
      <c r="E384"/>
      <c r="F384" s="92"/>
      <c r="G384" s="342"/>
      <c r="H384"/>
      <c r="I384"/>
      <c r="J384" s="220"/>
      <c r="K384"/>
      <c r="L384" s="2"/>
      <c r="M384" s="2"/>
    </row>
    <row r="385" spans="1:13" s="4" customFormat="1" ht="12.75">
      <c r="A385" s="93"/>
      <c r="B385" s="111"/>
      <c r="C385"/>
      <c r="D385"/>
      <c r="E385"/>
      <c r="F385" s="92"/>
      <c r="G385" s="342"/>
      <c r="H385"/>
      <c r="I385"/>
      <c r="J385" s="220"/>
      <c r="K385"/>
      <c r="L385" s="2"/>
      <c r="M385"/>
    </row>
    <row r="386" spans="1:13" s="4" customFormat="1" ht="12.75">
      <c r="A386" s="93"/>
      <c r="B386" s="111"/>
      <c r="C386"/>
      <c r="D386"/>
      <c r="E386"/>
      <c r="F386" s="92"/>
      <c r="G386" s="342"/>
      <c r="H386"/>
      <c r="I386"/>
      <c r="J386" s="220"/>
      <c r="K386"/>
      <c r="L386" s="2"/>
      <c r="M386"/>
    </row>
    <row r="387" spans="1:13" s="4" customFormat="1" ht="12.75">
      <c r="A387" s="93"/>
      <c r="B387" s="111"/>
      <c r="C387"/>
      <c r="D387"/>
      <c r="E387"/>
      <c r="F387" s="92"/>
      <c r="G387" s="342"/>
      <c r="H387"/>
      <c r="I387"/>
      <c r="J387" s="220"/>
      <c r="K387"/>
      <c r="L387" s="2"/>
      <c r="M387"/>
    </row>
    <row r="388" spans="1:13" s="4" customFormat="1" ht="12.75">
      <c r="A388" s="93"/>
      <c r="B388" s="111"/>
      <c r="C388"/>
      <c r="D388"/>
      <c r="E388"/>
      <c r="F388" s="92"/>
      <c r="G388" s="342"/>
      <c r="H388"/>
      <c r="I388"/>
      <c r="J388" s="220"/>
      <c r="K388"/>
      <c r="L388" s="2"/>
      <c r="M388"/>
    </row>
    <row r="389" spans="6:12" ht="12.75">
      <c r="F389" s="92"/>
      <c r="G389" s="342"/>
      <c r="L389" s="2"/>
    </row>
    <row r="390" spans="6:13" ht="12.75">
      <c r="F390" s="92"/>
      <c r="G390" s="342"/>
      <c r="L390" s="2"/>
      <c r="M390" s="2"/>
    </row>
    <row r="391" spans="1:12" s="2" customFormat="1" ht="12.75">
      <c r="A391" s="93"/>
      <c r="B391" s="111"/>
      <c r="C391"/>
      <c r="D391"/>
      <c r="E391"/>
      <c r="F391" s="92"/>
      <c r="G391" s="342"/>
      <c r="H391"/>
      <c r="I391"/>
      <c r="J391" s="220"/>
      <c r="K391"/>
      <c r="L391"/>
    </row>
    <row r="392" spans="1:12" s="2" customFormat="1" ht="12.75" customHeight="1">
      <c r="A392" s="93"/>
      <c r="B392" s="111"/>
      <c r="C392"/>
      <c r="D392"/>
      <c r="E392"/>
      <c r="F392" s="92"/>
      <c r="G392" s="342"/>
      <c r="H392"/>
      <c r="I392"/>
      <c r="J392" s="220"/>
      <c r="K392"/>
      <c r="L392"/>
    </row>
    <row r="393" spans="1:13" s="2" customFormat="1" ht="12.75">
      <c r="A393" s="93"/>
      <c r="B393" s="111"/>
      <c r="C393"/>
      <c r="D393"/>
      <c r="E393"/>
      <c r="F393" s="92"/>
      <c r="G393" s="342"/>
      <c r="H393"/>
      <c r="I393"/>
      <c r="J393" s="220"/>
      <c r="K393"/>
      <c r="L393"/>
      <c r="M393" s="4"/>
    </row>
    <row r="394" spans="1:13" s="4" customFormat="1" ht="12.75">
      <c r="A394" s="93"/>
      <c r="B394" s="111"/>
      <c r="C394"/>
      <c r="D394"/>
      <c r="E394"/>
      <c r="F394" s="92"/>
      <c r="G394" s="342"/>
      <c r="H394"/>
      <c r="I394"/>
      <c r="J394" s="220"/>
      <c r="K394"/>
      <c r="L394"/>
      <c r="M394" s="2"/>
    </row>
    <row r="395" spans="1:13" s="2" customFormat="1" ht="12.75">
      <c r="A395" s="93"/>
      <c r="B395" s="111"/>
      <c r="C395"/>
      <c r="D395"/>
      <c r="E395"/>
      <c r="F395" s="92"/>
      <c r="G395" s="342"/>
      <c r="H395"/>
      <c r="I395"/>
      <c r="J395" s="220"/>
      <c r="K395"/>
      <c r="L395"/>
      <c r="M395" s="4"/>
    </row>
    <row r="396" spans="1:13" s="2" customFormat="1" ht="12.75">
      <c r="A396" s="93"/>
      <c r="B396" s="111"/>
      <c r="C396"/>
      <c r="D396"/>
      <c r="E396"/>
      <c r="F396" s="92"/>
      <c r="G396" s="342"/>
      <c r="H396"/>
      <c r="I396"/>
      <c r="J396" s="220"/>
      <c r="K396"/>
      <c r="M396" s="4"/>
    </row>
    <row r="397" spans="1:13" s="4" customFormat="1" ht="12.75">
      <c r="A397" s="93"/>
      <c r="B397" s="111"/>
      <c r="C397"/>
      <c r="D397"/>
      <c r="E397"/>
      <c r="F397" s="92"/>
      <c r="G397" s="342"/>
      <c r="H397"/>
      <c r="I397"/>
      <c r="J397" s="220"/>
      <c r="K397"/>
      <c r="L397" s="2"/>
      <c r="M397" s="3"/>
    </row>
    <row r="398" spans="1:13" s="4" customFormat="1" ht="12.75">
      <c r="A398" s="93"/>
      <c r="B398" s="111"/>
      <c r="C398"/>
      <c r="D398"/>
      <c r="E398"/>
      <c r="F398" s="92"/>
      <c r="G398" s="342"/>
      <c r="H398"/>
      <c r="I398"/>
      <c r="J398" s="220"/>
      <c r="K398"/>
      <c r="L398" s="2"/>
      <c r="M398" s="3"/>
    </row>
    <row r="399" spans="1:11" s="4" customFormat="1" ht="12.75">
      <c r="A399" s="93"/>
      <c r="B399" s="111"/>
      <c r="C399"/>
      <c r="D399"/>
      <c r="E399"/>
      <c r="F399" s="92"/>
      <c r="G399" s="342"/>
      <c r="H399"/>
      <c r="I399"/>
      <c r="J399" s="220"/>
      <c r="K399"/>
    </row>
    <row r="400" spans="1:12" s="4" customFormat="1" ht="12.75">
      <c r="A400" s="93"/>
      <c r="B400" s="111"/>
      <c r="C400"/>
      <c r="D400"/>
      <c r="E400"/>
      <c r="F400" s="92"/>
      <c r="G400" s="342"/>
      <c r="H400"/>
      <c r="I400"/>
      <c r="J400" s="220"/>
      <c r="K400"/>
      <c r="L400" s="2"/>
    </row>
    <row r="401" spans="6:13" ht="12.75">
      <c r="F401" s="92"/>
      <c r="G401" s="342"/>
      <c r="L401" s="4"/>
      <c r="M401" s="4"/>
    </row>
    <row r="402" spans="6:13" ht="12.75">
      <c r="F402" s="92"/>
      <c r="G402" s="342"/>
      <c r="L402" s="4"/>
      <c r="M402" s="4"/>
    </row>
    <row r="403" spans="6:12" ht="12.75">
      <c r="F403" s="92"/>
      <c r="G403" s="342"/>
      <c r="L403" s="3"/>
    </row>
    <row r="404" spans="6:12" ht="12.75">
      <c r="F404" s="92"/>
      <c r="G404" s="342"/>
      <c r="L404" s="3"/>
    </row>
    <row r="405" spans="1:12" s="2" customFormat="1" ht="12.75">
      <c r="A405" s="93"/>
      <c r="B405" s="111"/>
      <c r="C405"/>
      <c r="D405"/>
      <c r="E405"/>
      <c r="F405" s="92"/>
      <c r="G405" s="342"/>
      <c r="H405"/>
      <c r="I405"/>
      <c r="J405" s="220"/>
      <c r="K405"/>
      <c r="L405" s="4"/>
    </row>
    <row r="406" spans="1:12" s="2" customFormat="1" ht="12.75">
      <c r="A406" s="93"/>
      <c r="B406" s="111"/>
      <c r="C406"/>
      <c r="D406"/>
      <c r="E406"/>
      <c r="F406" s="92"/>
      <c r="G406" s="342"/>
      <c r="H406"/>
      <c r="I406"/>
      <c r="J406" s="220"/>
      <c r="K406"/>
      <c r="L406" s="4"/>
    </row>
    <row r="407" spans="1:12" s="2" customFormat="1" ht="12.75">
      <c r="A407" s="93"/>
      <c r="B407" s="111"/>
      <c r="C407"/>
      <c r="D407"/>
      <c r="E407"/>
      <c r="F407" s="92"/>
      <c r="G407" s="342"/>
      <c r="H407"/>
      <c r="I407"/>
      <c r="J407" s="220"/>
      <c r="K407"/>
      <c r="L407" s="4"/>
    </row>
    <row r="408" spans="1:11" s="4" customFormat="1" ht="12.75">
      <c r="A408" s="93"/>
      <c r="B408" s="111"/>
      <c r="C408"/>
      <c r="D408"/>
      <c r="E408"/>
      <c r="F408" s="92"/>
      <c r="G408" s="342"/>
      <c r="H408"/>
      <c r="I408"/>
      <c r="J408" s="220"/>
      <c r="K408"/>
    </row>
    <row r="409" spans="6:13" ht="12.75">
      <c r="F409" s="92"/>
      <c r="G409" s="342"/>
      <c r="M409" s="2"/>
    </row>
    <row r="410" spans="1:13" s="10" customFormat="1" ht="12.75">
      <c r="A410" s="93"/>
      <c r="B410" s="111"/>
      <c r="C410"/>
      <c r="D410"/>
      <c r="E410"/>
      <c r="F410" s="92"/>
      <c r="G410" s="342"/>
      <c r="H410"/>
      <c r="I410"/>
      <c r="J410" s="220"/>
      <c r="K410"/>
      <c r="L410"/>
      <c r="M410" s="2"/>
    </row>
    <row r="411" spans="1:13" s="10" customFormat="1" ht="12.75">
      <c r="A411" s="93"/>
      <c r="B411" s="111"/>
      <c r="C411"/>
      <c r="D411"/>
      <c r="E411"/>
      <c r="F411" s="92"/>
      <c r="G411" s="342"/>
      <c r="H411"/>
      <c r="I411"/>
      <c r="J411" s="220"/>
      <c r="K411"/>
      <c r="L411" s="2"/>
      <c r="M411" s="4"/>
    </row>
    <row r="412" spans="1:13" s="10" customFormat="1" ht="12" customHeight="1">
      <c r="A412" s="93"/>
      <c r="B412" s="111"/>
      <c r="C412"/>
      <c r="D412"/>
      <c r="E412"/>
      <c r="F412" s="92"/>
      <c r="G412" s="342"/>
      <c r="H412"/>
      <c r="I412"/>
      <c r="J412" s="220"/>
      <c r="K412"/>
      <c r="L412" s="2"/>
      <c r="M412" s="4"/>
    </row>
    <row r="413" spans="1:13" s="10" customFormat="1" ht="12" customHeight="1">
      <c r="A413" s="93"/>
      <c r="B413" s="111"/>
      <c r="C413"/>
      <c r="D413"/>
      <c r="E413"/>
      <c r="F413" s="85"/>
      <c r="G413" s="343"/>
      <c r="H413"/>
      <c r="I413"/>
      <c r="J413" s="220"/>
      <c r="K413"/>
      <c r="L413" s="2"/>
      <c r="M413" s="4"/>
    </row>
    <row r="414" spans="1:13" s="10" customFormat="1" ht="12.75">
      <c r="A414" s="93"/>
      <c r="B414" s="111"/>
      <c r="C414"/>
      <c r="D414"/>
      <c r="E414"/>
      <c r="F414" s="85"/>
      <c r="G414" s="343"/>
      <c r="H414"/>
      <c r="I414"/>
      <c r="J414" s="220"/>
      <c r="K414"/>
      <c r="L414" s="4"/>
      <c r="M414" s="4"/>
    </row>
    <row r="415" spans="1:13" s="10" customFormat="1" ht="12.75">
      <c r="A415" s="93"/>
      <c r="B415" s="111"/>
      <c r="C415"/>
      <c r="D415"/>
      <c r="E415"/>
      <c r="F415" s="85"/>
      <c r="G415" s="343"/>
      <c r="H415"/>
      <c r="I415"/>
      <c r="J415" s="220"/>
      <c r="K415"/>
      <c r="L415" s="2"/>
      <c r="M415"/>
    </row>
    <row r="416" spans="1:13" s="10" customFormat="1" ht="12.75">
      <c r="A416" s="93"/>
      <c r="B416" s="111"/>
      <c r="C416"/>
      <c r="D416"/>
      <c r="E416"/>
      <c r="F416" s="85"/>
      <c r="G416" s="343"/>
      <c r="H416"/>
      <c r="I416"/>
      <c r="J416" s="220"/>
      <c r="K416"/>
      <c r="L416" s="2"/>
      <c r="M416"/>
    </row>
    <row r="417" spans="1:13" s="10" customFormat="1" ht="12.75">
      <c r="A417" s="93"/>
      <c r="B417" s="111"/>
      <c r="C417"/>
      <c r="D417"/>
      <c r="E417"/>
      <c r="F417" s="85"/>
      <c r="G417" s="343"/>
      <c r="H417"/>
      <c r="I417"/>
      <c r="J417" s="220"/>
      <c r="K417"/>
      <c r="L417" s="4"/>
      <c r="M417"/>
    </row>
    <row r="418" spans="1:13" s="10" customFormat="1" ht="12.75">
      <c r="A418" s="93"/>
      <c r="B418" s="111"/>
      <c r="C418"/>
      <c r="D418"/>
      <c r="E418"/>
      <c r="F418" s="85"/>
      <c r="G418" s="343"/>
      <c r="H418"/>
      <c r="I418"/>
      <c r="J418" s="220"/>
      <c r="K418"/>
      <c r="L418" s="4"/>
      <c r="M418"/>
    </row>
    <row r="419" spans="1:13" s="10" customFormat="1" ht="12.75">
      <c r="A419" s="93"/>
      <c r="B419" s="111"/>
      <c r="C419"/>
      <c r="D419"/>
      <c r="E419"/>
      <c r="F419" s="85"/>
      <c r="G419" s="343"/>
      <c r="H419"/>
      <c r="I419"/>
      <c r="J419" s="220"/>
      <c r="K419"/>
      <c r="L419" s="4"/>
      <c r="M419" s="2"/>
    </row>
    <row r="420" spans="12:13" ht="12.75">
      <c r="L420" s="4"/>
      <c r="M420" s="2"/>
    </row>
    <row r="421" spans="1:12" s="2" customFormat="1" ht="12.75">
      <c r="A421" s="93"/>
      <c r="B421" s="111"/>
      <c r="C421"/>
      <c r="D421"/>
      <c r="E421"/>
      <c r="F421" s="85"/>
      <c r="G421" s="343"/>
      <c r="H421"/>
      <c r="I421"/>
      <c r="J421" s="220"/>
      <c r="K421"/>
      <c r="L421"/>
    </row>
    <row r="422" spans="1:13" s="2" customFormat="1" ht="12.75">
      <c r="A422" s="93"/>
      <c r="B422" s="111"/>
      <c r="C422"/>
      <c r="D422"/>
      <c r="E422"/>
      <c r="F422" s="85"/>
      <c r="G422" s="343"/>
      <c r="H422"/>
      <c r="I422"/>
      <c r="J422" s="220"/>
      <c r="K422"/>
      <c r="L422"/>
      <c r="M422" s="4"/>
    </row>
    <row r="423" spans="1:13" s="2" customFormat="1" ht="12.75">
      <c r="A423" s="93"/>
      <c r="B423" s="111"/>
      <c r="C423"/>
      <c r="D423"/>
      <c r="E423"/>
      <c r="F423" s="85"/>
      <c r="G423" s="343"/>
      <c r="H423"/>
      <c r="I423"/>
      <c r="J423" s="220"/>
      <c r="K423"/>
      <c r="L423"/>
      <c r="M423"/>
    </row>
    <row r="424" spans="1:13" s="4" customFormat="1" ht="12.75">
      <c r="A424" s="93"/>
      <c r="B424" s="111"/>
      <c r="C424"/>
      <c r="D424"/>
      <c r="E424"/>
      <c r="F424" s="85"/>
      <c r="G424" s="343"/>
      <c r="H424"/>
      <c r="I424"/>
      <c r="J424" s="220"/>
      <c r="K424"/>
      <c r="L424"/>
      <c r="M424" s="10"/>
    </row>
    <row r="425" spans="12:13" ht="12.75">
      <c r="L425" s="2"/>
      <c r="M425" s="10"/>
    </row>
    <row r="426" spans="12:13" ht="12.75">
      <c r="L426" s="2"/>
      <c r="M426" s="10"/>
    </row>
    <row r="427" spans="12:13" ht="12.75">
      <c r="L427" s="2"/>
      <c r="M427" s="10"/>
    </row>
    <row r="428" spans="12:13" ht="12.75">
      <c r="L428" s="4"/>
      <c r="M428" s="10"/>
    </row>
    <row r="429" spans="1:13" s="2" customFormat="1" ht="12.75">
      <c r="A429" s="93"/>
      <c r="B429" s="111"/>
      <c r="C429"/>
      <c r="D429"/>
      <c r="E429"/>
      <c r="F429" s="85"/>
      <c r="G429" s="343"/>
      <c r="H429"/>
      <c r="I429"/>
      <c r="J429" s="220"/>
      <c r="K429"/>
      <c r="L429"/>
      <c r="M429" s="10"/>
    </row>
    <row r="430" spans="1:13" s="2" customFormat="1" ht="12.75">
      <c r="A430" s="93"/>
      <c r="B430" s="111"/>
      <c r="C430"/>
      <c r="D430"/>
      <c r="E430"/>
      <c r="F430" s="85"/>
      <c r="G430" s="343"/>
      <c r="H430"/>
      <c r="I430"/>
      <c r="J430" s="220"/>
      <c r="K430"/>
      <c r="L430" s="10"/>
      <c r="M430" s="10"/>
    </row>
    <row r="431" spans="1:13" s="2" customFormat="1" ht="12.75">
      <c r="A431" s="93"/>
      <c r="B431" s="111"/>
      <c r="C431"/>
      <c r="D431"/>
      <c r="E431"/>
      <c r="F431" s="85"/>
      <c r="G431" s="343"/>
      <c r="H431"/>
      <c r="I431"/>
      <c r="J431" s="220"/>
      <c r="K431"/>
      <c r="L431" s="10"/>
      <c r="M431" s="10"/>
    </row>
    <row r="432" spans="1:13" s="4" customFormat="1" ht="12.75">
      <c r="A432" s="93"/>
      <c r="B432" s="111"/>
      <c r="C432"/>
      <c r="D432"/>
      <c r="E432"/>
      <c r="F432" s="85"/>
      <c r="G432" s="343"/>
      <c r="H432"/>
      <c r="I432"/>
      <c r="J432" s="220"/>
      <c r="K432"/>
      <c r="L432" s="10"/>
      <c r="M432" s="10"/>
    </row>
    <row r="433" spans="1:13" s="282" customFormat="1" ht="12.75">
      <c r="A433" s="93"/>
      <c r="B433" s="111"/>
      <c r="C433"/>
      <c r="D433"/>
      <c r="E433"/>
      <c r="F433" s="85"/>
      <c r="G433" s="343"/>
      <c r="H433"/>
      <c r="I433"/>
      <c r="J433" s="220"/>
      <c r="K433"/>
      <c r="L433" s="10"/>
      <c r="M433" s="10"/>
    </row>
    <row r="434" ht="24" customHeight="1">
      <c r="L434" s="10"/>
    </row>
    <row r="435" spans="12:13" ht="12.75">
      <c r="L435" s="10"/>
      <c r="M435" s="2"/>
    </row>
    <row r="436" spans="12:13" ht="12.75">
      <c r="L436" s="10"/>
      <c r="M436" s="2"/>
    </row>
    <row r="437" spans="12:13" ht="12.75">
      <c r="L437" s="10"/>
      <c r="M437" s="2"/>
    </row>
    <row r="438" spans="1:13" s="2" customFormat="1" ht="12.75">
      <c r="A438" s="93"/>
      <c r="B438" s="111"/>
      <c r="C438"/>
      <c r="D438"/>
      <c r="E438"/>
      <c r="F438" s="85"/>
      <c r="G438" s="343"/>
      <c r="H438"/>
      <c r="I438"/>
      <c r="J438" s="220"/>
      <c r="K438"/>
      <c r="L438" s="10"/>
      <c r="M438" s="4"/>
    </row>
    <row r="439" spans="1:13" s="2" customFormat="1" ht="12.75">
      <c r="A439" s="93"/>
      <c r="B439" s="111"/>
      <c r="C439"/>
      <c r="D439"/>
      <c r="E439"/>
      <c r="F439" s="85"/>
      <c r="G439" s="343"/>
      <c r="H439"/>
      <c r="I439"/>
      <c r="J439" s="220"/>
      <c r="K439"/>
      <c r="L439" s="10"/>
      <c r="M439"/>
    </row>
    <row r="440" spans="1:13" s="2" customFormat="1" ht="12.75">
      <c r="A440" s="93"/>
      <c r="B440" s="111"/>
      <c r="C440"/>
      <c r="D440"/>
      <c r="E440"/>
      <c r="F440" s="85"/>
      <c r="G440" s="343"/>
      <c r="H440"/>
      <c r="I440"/>
      <c r="J440" s="220"/>
      <c r="K440"/>
      <c r="L440"/>
      <c r="M440"/>
    </row>
    <row r="441" spans="1:13" s="4" customFormat="1" ht="12.75">
      <c r="A441" s="93"/>
      <c r="B441" s="111"/>
      <c r="C441"/>
      <c r="D441"/>
      <c r="E441"/>
      <c r="F441" s="85"/>
      <c r="G441" s="343"/>
      <c r="H441"/>
      <c r="I441"/>
      <c r="J441" s="220"/>
      <c r="K441"/>
      <c r="L441" s="2"/>
      <c r="M441"/>
    </row>
    <row r="442" spans="1:13" s="3" customFormat="1" ht="12.75">
      <c r="A442" s="93"/>
      <c r="B442" s="111"/>
      <c r="C442"/>
      <c r="D442"/>
      <c r="E442"/>
      <c r="F442" s="85"/>
      <c r="G442" s="343"/>
      <c r="H442"/>
      <c r="I442"/>
      <c r="J442" s="220"/>
      <c r="K442"/>
      <c r="L442" s="2"/>
      <c r="M442"/>
    </row>
    <row r="443" spans="1:13" s="3" customFormat="1" ht="12.75">
      <c r="A443" s="93"/>
      <c r="B443" s="111"/>
      <c r="C443"/>
      <c r="D443"/>
      <c r="E443"/>
      <c r="F443" s="85"/>
      <c r="G443" s="343"/>
      <c r="H443"/>
      <c r="I443"/>
      <c r="J443" s="220"/>
      <c r="K443"/>
      <c r="L443" s="2"/>
      <c r="M443" s="2"/>
    </row>
    <row r="444" spans="1:13" s="4" customFormat="1" ht="12.75">
      <c r="A444" s="93"/>
      <c r="B444" s="111"/>
      <c r="C444"/>
      <c r="D444"/>
      <c r="E444"/>
      <c r="F444" s="85"/>
      <c r="G444" s="343"/>
      <c r="H444"/>
      <c r="I444"/>
      <c r="J444" s="220"/>
      <c r="K444"/>
      <c r="M444" s="2"/>
    </row>
    <row r="445" spans="1:13" s="3" customFormat="1" ht="12.75">
      <c r="A445" s="93"/>
      <c r="B445" s="111"/>
      <c r="C445"/>
      <c r="D445"/>
      <c r="E445"/>
      <c r="F445" s="85"/>
      <c r="G445" s="343"/>
      <c r="H445"/>
      <c r="I445"/>
      <c r="J445" s="220"/>
      <c r="K445"/>
      <c r="L445"/>
      <c r="M445" s="2"/>
    </row>
    <row r="446" spans="1:13" s="3" customFormat="1" ht="12.75">
      <c r="A446" s="93"/>
      <c r="B446" s="111"/>
      <c r="C446"/>
      <c r="D446"/>
      <c r="E446"/>
      <c r="F446" s="85"/>
      <c r="G446" s="343"/>
      <c r="H446"/>
      <c r="I446"/>
      <c r="J446" s="220"/>
      <c r="K446"/>
      <c r="L446"/>
      <c r="M446" s="4"/>
    </row>
    <row r="447" spans="1:13" s="3" customFormat="1" ht="12.75">
      <c r="A447" s="93"/>
      <c r="B447" s="111"/>
      <c r="C447"/>
      <c r="D447"/>
      <c r="E447"/>
      <c r="F447" s="85"/>
      <c r="G447" s="343"/>
      <c r="H447"/>
      <c r="I447"/>
      <c r="J447" s="220"/>
      <c r="K447"/>
      <c r="L447"/>
      <c r="M447" s="282"/>
    </row>
    <row r="448" spans="1:13" s="3" customFormat="1" ht="12.75">
      <c r="A448" s="93"/>
      <c r="B448" s="111"/>
      <c r="C448"/>
      <c r="D448"/>
      <c r="E448"/>
      <c r="F448" s="85"/>
      <c r="G448" s="343"/>
      <c r="H448"/>
      <c r="I448"/>
      <c r="J448" s="220"/>
      <c r="K448"/>
      <c r="L448"/>
      <c r="M448"/>
    </row>
    <row r="449" spans="1:13" s="3" customFormat="1" ht="12.75">
      <c r="A449" s="93"/>
      <c r="B449" s="111"/>
      <c r="C449"/>
      <c r="D449"/>
      <c r="E449"/>
      <c r="F449" s="85"/>
      <c r="G449" s="343"/>
      <c r="H449"/>
      <c r="I449"/>
      <c r="J449" s="220"/>
      <c r="K449"/>
      <c r="L449" s="2"/>
      <c r="M449"/>
    </row>
    <row r="450" spans="1:13" s="4" customFormat="1" ht="12.75">
      <c r="A450" s="93"/>
      <c r="B450" s="111"/>
      <c r="C450"/>
      <c r="D450"/>
      <c r="E450"/>
      <c r="F450" s="85"/>
      <c r="G450" s="343"/>
      <c r="H450"/>
      <c r="I450"/>
      <c r="J450" s="220"/>
      <c r="K450"/>
      <c r="L450" s="2"/>
      <c r="M450"/>
    </row>
    <row r="451" ht="12.75">
      <c r="L451" s="2"/>
    </row>
    <row r="452" spans="1:12" s="2" customFormat="1" ht="12.75">
      <c r="A452" s="93"/>
      <c r="B452" s="111"/>
      <c r="C452"/>
      <c r="D452"/>
      <c r="E452"/>
      <c r="F452" s="85"/>
      <c r="G452" s="343"/>
      <c r="H452"/>
      <c r="I452"/>
      <c r="J452" s="220"/>
      <c r="K452"/>
      <c r="L452" s="4"/>
    </row>
    <row r="453" spans="1:12" s="2" customFormat="1" ht="12.75">
      <c r="A453" s="93"/>
      <c r="B453" s="111"/>
      <c r="C453"/>
      <c r="D453"/>
      <c r="E453"/>
      <c r="F453" s="85"/>
      <c r="G453" s="343"/>
      <c r="H453"/>
      <c r="I453"/>
      <c r="J453" s="220"/>
      <c r="K453"/>
      <c r="L453" s="282"/>
    </row>
    <row r="454" spans="1:12" s="2" customFormat="1" ht="12.75">
      <c r="A454" s="93"/>
      <c r="B454" s="111"/>
      <c r="C454"/>
      <c r="D454"/>
      <c r="E454"/>
      <c r="F454" s="85"/>
      <c r="G454" s="343"/>
      <c r="H454"/>
      <c r="I454"/>
      <c r="J454" s="220"/>
      <c r="K454"/>
      <c r="L454"/>
    </row>
    <row r="455" spans="1:12" s="4" customFormat="1" ht="12.75">
      <c r="A455" s="93"/>
      <c r="B455" s="111"/>
      <c r="C455"/>
      <c r="D455"/>
      <c r="E455"/>
      <c r="F455" s="85"/>
      <c r="G455" s="343"/>
      <c r="H455"/>
      <c r="I455"/>
      <c r="J455" s="220"/>
      <c r="K455"/>
      <c r="L455"/>
    </row>
    <row r="456" ht="12.75">
      <c r="M456" s="3"/>
    </row>
    <row r="457" ht="12.75">
      <c r="M457" s="3"/>
    </row>
    <row r="458" spans="12:13" ht="12.75">
      <c r="L458" s="2"/>
      <c r="M458" s="4"/>
    </row>
    <row r="459" spans="1:13" s="69" customFormat="1" ht="12.75">
      <c r="A459" s="93"/>
      <c r="B459" s="111"/>
      <c r="C459"/>
      <c r="D459"/>
      <c r="E459"/>
      <c r="F459" s="85"/>
      <c r="G459" s="343"/>
      <c r="H459"/>
      <c r="I459"/>
      <c r="J459" s="220"/>
      <c r="K459"/>
      <c r="L459" s="2"/>
      <c r="M459" s="3"/>
    </row>
    <row r="460" spans="12:13" ht="12.75">
      <c r="L460" s="2"/>
      <c r="M460" s="3"/>
    </row>
    <row r="461" spans="12:13" ht="12.75">
      <c r="L461" s="4"/>
      <c r="M461" s="3"/>
    </row>
    <row r="462" spans="12:13" ht="12.75">
      <c r="L462" s="3"/>
      <c r="M462" s="3"/>
    </row>
    <row r="463" spans="12:13" ht="12.75">
      <c r="L463" s="3"/>
      <c r="M463" s="3"/>
    </row>
    <row r="464" spans="12:13" ht="12.75">
      <c r="L464" s="4"/>
      <c r="M464" s="4"/>
    </row>
    <row r="465" ht="12.75">
      <c r="L465" s="3"/>
    </row>
    <row r="466" spans="12:13" ht="12.75">
      <c r="L466" s="3"/>
      <c r="M466" s="2"/>
    </row>
    <row r="467" spans="12:13" ht="12.75">
      <c r="L467" s="3"/>
      <c r="M467" s="2"/>
    </row>
    <row r="468" spans="12:13" ht="12.75">
      <c r="L468" s="3"/>
      <c r="M468" s="2"/>
    </row>
    <row r="469" spans="12:13" ht="12.75">
      <c r="L469" s="3"/>
      <c r="M469" s="4"/>
    </row>
    <row r="470" ht="12.75">
      <c r="L470" s="4"/>
    </row>
    <row r="472" ht="12.75">
      <c r="L472" s="2"/>
    </row>
    <row r="473" spans="12:13" ht="12.75">
      <c r="L473" s="2"/>
      <c r="M473" s="69"/>
    </row>
    <row r="474" ht="12.75">
      <c r="L474" s="2"/>
    </row>
    <row r="475" ht="12.75">
      <c r="L475" s="4"/>
    </row>
    <row r="479" ht="12.75">
      <c r="L479" s="69"/>
    </row>
  </sheetData>
  <sheetProtection/>
  <autoFilter ref="D1:D412"/>
  <mergeCells count="5">
    <mergeCell ref="D282:E282"/>
    <mergeCell ref="D300:E300"/>
    <mergeCell ref="D32:E32"/>
    <mergeCell ref="E239:E240"/>
    <mergeCell ref="E250:E251"/>
  </mergeCells>
  <printOptions/>
  <pageMargins left="0.5511811023622047" right="0.5511811023622047" top="0.5118110236220472" bottom="0.4724409448818898" header="0.5118110236220472" footer="0.5118110236220472"/>
  <pageSetup fitToHeight="0" fitToWidth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0"/>
  <sheetViews>
    <sheetView tabSelected="1" zoomScalePageLayoutView="0" workbookViewId="0" topLeftCell="A1">
      <pane ySplit="13" topLeftCell="A92" activePane="bottomLeft" state="frozen"/>
      <selection pane="topLeft" activeCell="A1" sqref="A1"/>
      <selection pane="bottomLeft" activeCell="D114" sqref="D114"/>
    </sheetView>
  </sheetViews>
  <sheetFormatPr defaultColWidth="9.140625" defaultRowHeight="12.75"/>
  <cols>
    <col min="1" max="1" width="6.7109375" style="15" customWidth="1"/>
    <col min="2" max="2" width="44.57421875" style="15" customWidth="1"/>
    <col min="3" max="3" width="12.7109375" style="174" customWidth="1"/>
    <col min="4" max="4" width="12.7109375" style="333" customWidth="1"/>
    <col min="5" max="6" width="15.7109375" style="16" hidden="1" customWidth="1"/>
    <col min="7" max="7" width="8.7109375" style="16" customWidth="1"/>
    <col min="8" max="8" width="8.8515625" style="0" customWidth="1"/>
    <col min="9" max="13" width="9.140625" style="15" customWidth="1"/>
    <col min="14" max="16" width="9.8515625" style="15" bestFit="1" customWidth="1"/>
    <col min="17" max="16384" width="9.140625" style="15" customWidth="1"/>
  </cols>
  <sheetData>
    <row r="1" spans="2:7" s="17" customFormat="1" ht="11.25">
      <c r="B1" s="17" t="s">
        <v>327</v>
      </c>
      <c r="C1" s="159"/>
      <c r="D1" s="328"/>
      <c r="E1" s="89"/>
      <c r="F1" s="89"/>
      <c r="G1" s="89"/>
    </row>
    <row r="2" spans="3:4" ht="12.75">
      <c r="C2" s="160"/>
      <c r="D2" s="237"/>
    </row>
    <row r="3" spans="2:4" ht="15.75">
      <c r="B3" s="51"/>
      <c r="C3" s="160"/>
      <c r="D3" s="237"/>
    </row>
    <row r="4" spans="2:4" ht="15.75">
      <c r="B4" s="51" t="s">
        <v>374</v>
      </c>
      <c r="C4" s="160"/>
      <c r="D4" s="237"/>
    </row>
    <row r="5" spans="2:4" ht="15.75">
      <c r="B5" s="51" t="s">
        <v>375</v>
      </c>
      <c r="C5" s="160"/>
      <c r="D5" s="237"/>
    </row>
    <row r="6" spans="3:4" ht="12.75">
      <c r="C6" s="160"/>
      <c r="D6" s="237"/>
    </row>
    <row r="7" spans="2:7" s="17" customFormat="1" ht="15.75">
      <c r="B7" s="51" t="s">
        <v>184</v>
      </c>
      <c r="C7" s="159"/>
      <c r="D7" s="328"/>
      <c r="E7" s="89"/>
      <c r="F7" s="89"/>
      <c r="G7" s="89"/>
    </row>
    <row r="8" spans="2:7" s="17" customFormat="1" ht="15.75">
      <c r="B8" s="51"/>
      <c r="C8" s="159"/>
      <c r="D8" s="328"/>
      <c r="E8" s="89"/>
      <c r="F8" s="89"/>
      <c r="G8" s="89"/>
    </row>
    <row r="9" spans="2:7" s="17" customFormat="1" ht="15.75">
      <c r="B9" s="51"/>
      <c r="C9" s="159"/>
      <c r="D9" s="328"/>
      <c r="E9" s="89"/>
      <c r="F9" s="89"/>
      <c r="G9" s="89"/>
    </row>
    <row r="10" spans="3:4" ht="12.75">
      <c r="C10" s="160"/>
      <c r="D10" s="237"/>
    </row>
    <row r="11" spans="1:7" ht="12.75">
      <c r="A11" s="120"/>
      <c r="B11" s="23"/>
      <c r="C11" s="161"/>
      <c r="D11" s="329"/>
      <c r="E11" s="122" t="s">
        <v>1</v>
      </c>
      <c r="F11" s="122" t="s">
        <v>2</v>
      </c>
      <c r="G11" s="121"/>
    </row>
    <row r="12" spans="1:7" ht="12.75">
      <c r="A12" s="23"/>
      <c r="B12" s="23"/>
      <c r="C12" s="162" t="s">
        <v>376</v>
      </c>
      <c r="D12" s="162" t="s">
        <v>319</v>
      </c>
      <c r="E12" s="124">
        <v>2006</v>
      </c>
      <c r="F12" s="124">
        <v>2007</v>
      </c>
      <c r="G12" s="123" t="s">
        <v>36</v>
      </c>
    </row>
    <row r="13" spans="1:7" ht="12.75">
      <c r="A13" s="23"/>
      <c r="B13" s="23"/>
      <c r="C13" s="163" t="s">
        <v>377</v>
      </c>
      <c r="D13" s="163" t="s">
        <v>377</v>
      </c>
      <c r="E13" s="124"/>
      <c r="F13" s="124"/>
      <c r="G13" s="121" t="s">
        <v>37</v>
      </c>
    </row>
    <row r="14" spans="1:7" ht="12.75">
      <c r="A14" s="24" t="s">
        <v>185</v>
      </c>
      <c r="B14" s="24"/>
      <c r="C14" s="164"/>
      <c r="D14" s="330"/>
      <c r="E14" s="13"/>
      <c r="F14" s="13"/>
      <c r="G14" s="13"/>
    </row>
    <row r="15" spans="1:7" ht="12.75">
      <c r="A15" s="27">
        <v>6</v>
      </c>
      <c r="B15" s="28" t="s">
        <v>186</v>
      </c>
      <c r="C15" s="356">
        <f>SUM(C40)</f>
        <v>6548794</v>
      </c>
      <c r="D15" s="356">
        <f>SUM(D40)</f>
        <v>6785794</v>
      </c>
      <c r="E15" s="165" t="e">
        <f>SUM(E40)</f>
        <v>#REF!</v>
      </c>
      <c r="F15" s="165" t="e">
        <f>SUM(F40)</f>
        <v>#REF!</v>
      </c>
      <c r="G15" s="14">
        <f>+D15/C15*100</f>
        <v>103.6189869462988</v>
      </c>
    </row>
    <row r="16" spans="1:7" ht="12.75">
      <c r="A16" s="177">
        <v>7</v>
      </c>
      <c r="B16" s="28" t="s">
        <v>187</v>
      </c>
      <c r="C16" s="357">
        <f>SUM(C63)</f>
        <v>199000</v>
      </c>
      <c r="D16" s="357">
        <f>SUM(D63)</f>
        <v>199000</v>
      </c>
      <c r="E16" s="175" t="e">
        <f>SUM(E63)</f>
        <v>#REF!</v>
      </c>
      <c r="F16" s="175" t="e">
        <f>SUM(F63)</f>
        <v>#REF!</v>
      </c>
      <c r="G16" s="14">
        <f>+D16/C16*100</f>
        <v>100</v>
      </c>
    </row>
    <row r="17" spans="1:7" ht="12.75">
      <c r="A17" s="27">
        <v>3</v>
      </c>
      <c r="B17" s="28" t="s">
        <v>3</v>
      </c>
      <c r="C17" s="356">
        <f>SUM(C68)</f>
        <v>4843803</v>
      </c>
      <c r="D17" s="356">
        <f>SUM(D68)</f>
        <v>4558803</v>
      </c>
      <c r="E17" s="165" t="e">
        <f>SUM(E68)</f>
        <v>#REF!</v>
      </c>
      <c r="F17" s="165" t="e">
        <f>SUM(F68)</f>
        <v>#REF!</v>
      </c>
      <c r="G17" s="14">
        <f>+D17/C17*100</f>
        <v>94.11619341249015</v>
      </c>
    </row>
    <row r="18" spans="1:7" ht="12.75">
      <c r="A18" s="177">
        <v>4</v>
      </c>
      <c r="B18" s="28" t="s">
        <v>11</v>
      </c>
      <c r="C18" s="357">
        <f>SUM(C92)</f>
        <v>2445000</v>
      </c>
      <c r="D18" s="357">
        <f>SUM(D92)</f>
        <v>3310000</v>
      </c>
      <c r="E18" s="175">
        <f>SUM(E92)</f>
        <v>14816000</v>
      </c>
      <c r="F18" s="175">
        <f>SUM(F92)</f>
        <v>11018700</v>
      </c>
      <c r="G18" s="14">
        <f>+D18/C18*100</f>
        <v>135.37832310838448</v>
      </c>
    </row>
    <row r="19" spans="1:7" ht="12.75">
      <c r="A19" s="27"/>
      <c r="B19" s="28" t="s">
        <v>308</v>
      </c>
      <c r="C19" s="356">
        <f>C15+C16-C17-C18</f>
        <v>-541009</v>
      </c>
      <c r="D19" s="356">
        <f>D15+D16-D17-D18</f>
        <v>-884009</v>
      </c>
      <c r="E19" s="165" t="e">
        <f>E15+E16-E17-E18</f>
        <v>#REF!</v>
      </c>
      <c r="F19" s="165" t="e">
        <f>F15+F16-F17-F18</f>
        <v>#REF!</v>
      </c>
      <c r="G19" s="14">
        <f>+D19/C19*100</f>
        <v>163.40005434290373</v>
      </c>
    </row>
    <row r="20" spans="3:7" ht="12.75">
      <c r="C20" s="160"/>
      <c r="D20" s="237"/>
      <c r="G20" s="14"/>
    </row>
    <row r="21" spans="1:7" ht="12.75">
      <c r="A21" s="24" t="s">
        <v>188</v>
      </c>
      <c r="B21" s="24"/>
      <c r="C21" s="166"/>
      <c r="D21" s="331"/>
      <c r="E21" s="13"/>
      <c r="F21" s="13"/>
      <c r="G21" s="230"/>
    </row>
    <row r="22" spans="1:7" ht="12.75">
      <c r="A22" s="177">
        <v>8</v>
      </c>
      <c r="B22" s="28" t="s">
        <v>189</v>
      </c>
      <c r="C22" s="357">
        <f>SUM(C102)</f>
        <v>0</v>
      </c>
      <c r="D22" s="357">
        <f>SUM(D102)</f>
        <v>0</v>
      </c>
      <c r="E22" s="175">
        <f>SUM(E102)</f>
        <v>0</v>
      </c>
      <c r="F22" s="175">
        <f>SUM(F102)</f>
        <v>20700</v>
      </c>
      <c r="G22" s="14">
        <v>0</v>
      </c>
    </row>
    <row r="23" spans="1:7" ht="12.75">
      <c r="A23" s="27"/>
      <c r="B23" s="28" t="s">
        <v>190</v>
      </c>
      <c r="C23" s="40">
        <f>C22</f>
        <v>0</v>
      </c>
      <c r="D23" s="40">
        <f>D22</f>
        <v>0</v>
      </c>
      <c r="E23" s="209">
        <f>E22</f>
        <v>0</v>
      </c>
      <c r="F23" s="209">
        <f>F22</f>
        <v>20700</v>
      </c>
      <c r="G23" s="14">
        <v>0</v>
      </c>
    </row>
    <row r="24" spans="3:7" ht="12.75">
      <c r="C24" s="160"/>
      <c r="D24" s="237"/>
      <c r="G24" s="14"/>
    </row>
    <row r="25" spans="1:7" ht="12.75">
      <c r="A25" s="24" t="s">
        <v>191</v>
      </c>
      <c r="B25" s="24"/>
      <c r="C25" s="164"/>
      <c r="D25" s="330"/>
      <c r="E25" s="13"/>
      <c r="F25" s="13"/>
      <c r="G25" s="230"/>
    </row>
    <row r="26" spans="1:7" ht="12.75">
      <c r="A26" s="351">
        <v>9</v>
      </c>
      <c r="B26" s="351" t="s">
        <v>372</v>
      </c>
      <c r="C26" s="352"/>
      <c r="D26" s="355">
        <v>964058</v>
      </c>
      <c r="E26" s="353"/>
      <c r="F26" s="353"/>
      <c r="G26" s="354"/>
    </row>
    <row r="27" spans="1:7" ht="12.75">
      <c r="A27" s="351"/>
      <c r="B27" s="351" t="s">
        <v>406</v>
      </c>
      <c r="C27" s="352"/>
      <c r="D27" s="355">
        <v>884009</v>
      </c>
      <c r="E27" s="353"/>
      <c r="F27" s="353"/>
      <c r="G27" s="354"/>
    </row>
    <row r="28" spans="1:7" ht="12.75">
      <c r="A28" s="27">
        <v>9</v>
      </c>
      <c r="B28" s="28" t="s">
        <v>192</v>
      </c>
      <c r="C28" s="356"/>
      <c r="D28" s="356"/>
      <c r="E28" s="14">
        <f>+E106</f>
        <v>0</v>
      </c>
      <c r="F28" s="14">
        <f>+F106</f>
        <v>-3534883.2</v>
      </c>
      <c r="G28" s="14" t="e">
        <f>+D28/C28*100</f>
        <v>#DIV/0!</v>
      </c>
    </row>
    <row r="29" spans="3:7" ht="12.75">
      <c r="C29" s="160"/>
      <c r="D29" s="237"/>
      <c r="G29" s="14"/>
    </row>
    <row r="30" spans="1:17" s="24" customFormat="1" ht="11.25">
      <c r="A30" s="24" t="s">
        <v>193</v>
      </c>
      <c r="C30" s="167"/>
      <c r="D30" s="332"/>
      <c r="G30" s="230"/>
      <c r="H30" s="127"/>
      <c r="I30" s="126"/>
      <c r="J30" s="126"/>
      <c r="K30" s="126"/>
      <c r="L30" s="126"/>
      <c r="M30" s="126"/>
      <c r="N30" s="127"/>
      <c r="O30" s="127"/>
      <c r="P30" s="127"/>
      <c r="Q30" s="127"/>
    </row>
    <row r="31" spans="1:17" s="24" customFormat="1" ht="11.25">
      <c r="A31" s="125"/>
      <c r="B31" s="125"/>
      <c r="C31" s="349">
        <v>0</v>
      </c>
      <c r="D31" s="349">
        <v>0</v>
      </c>
      <c r="E31" s="173" t="e">
        <f>SUM(E19,E23,E28)</f>
        <v>#REF!</v>
      </c>
      <c r="F31" s="173" t="e">
        <f>SUM(F19,F23,F28)</f>
        <v>#REF!</v>
      </c>
      <c r="G31" s="14">
        <v>0</v>
      </c>
      <c r="H31" s="127"/>
      <c r="I31" s="126"/>
      <c r="J31" s="126"/>
      <c r="K31" s="126"/>
      <c r="L31" s="126"/>
      <c r="M31" s="126"/>
      <c r="N31" s="127"/>
      <c r="O31" s="127"/>
      <c r="P31" s="127"/>
      <c r="Q31" s="127"/>
    </row>
    <row r="32" spans="1:17" s="24" customFormat="1" ht="11.25">
      <c r="A32" s="43"/>
      <c r="B32" s="86" t="s">
        <v>361</v>
      </c>
      <c r="C32" s="236"/>
      <c r="D32" s="236"/>
      <c r="E32" s="235"/>
      <c r="F32" s="235"/>
      <c r="G32" s="43"/>
      <c r="H32" s="127"/>
      <c r="I32" s="198"/>
      <c r="J32" s="198"/>
      <c r="K32" s="198"/>
      <c r="L32" s="198"/>
      <c r="M32" s="198"/>
      <c r="N32" s="127"/>
      <c r="O32" s="127"/>
      <c r="P32" s="127"/>
      <c r="Q32" s="127"/>
    </row>
    <row r="33" spans="1:7" ht="12.75">
      <c r="A33" s="235"/>
      <c r="B33" s="86" t="s">
        <v>378</v>
      </c>
      <c r="C33" s="169"/>
      <c r="D33" s="236"/>
      <c r="E33" s="43"/>
      <c r="F33" s="43"/>
      <c r="G33" s="43"/>
    </row>
    <row r="34" spans="1:7" ht="12.75">
      <c r="A34" s="235"/>
      <c r="B34" s="86"/>
      <c r="C34" s="169"/>
      <c r="D34" s="236"/>
      <c r="E34" s="43"/>
      <c r="F34" s="43"/>
      <c r="G34" s="43"/>
    </row>
    <row r="35" spans="1:7" ht="12.75">
      <c r="A35" s="235"/>
      <c r="B35" s="86"/>
      <c r="C35" s="169"/>
      <c r="D35" s="236"/>
      <c r="E35" s="43"/>
      <c r="F35" s="43"/>
      <c r="G35" s="43"/>
    </row>
    <row r="36" spans="1:7" ht="12.75">
      <c r="A36" s="23" t="s">
        <v>0</v>
      </c>
      <c r="B36" s="23"/>
      <c r="C36" s="171">
        <v>1</v>
      </c>
      <c r="D36" s="171">
        <v>2</v>
      </c>
      <c r="E36" s="122" t="s">
        <v>194</v>
      </c>
      <c r="F36" s="122" t="s">
        <v>1</v>
      </c>
      <c r="G36" s="121" t="s">
        <v>366</v>
      </c>
    </row>
    <row r="37" spans="1:7" ht="12.75">
      <c r="A37" s="23" t="s">
        <v>195</v>
      </c>
      <c r="B37" s="23" t="s">
        <v>196</v>
      </c>
      <c r="C37" s="172" t="s">
        <v>376</v>
      </c>
      <c r="D37" s="172" t="s">
        <v>319</v>
      </c>
      <c r="E37" s="124">
        <v>2006</v>
      </c>
      <c r="F37" s="124">
        <v>2007</v>
      </c>
      <c r="G37" s="123" t="s">
        <v>36</v>
      </c>
    </row>
    <row r="38" spans="1:7" ht="12.75">
      <c r="A38" s="23" t="s">
        <v>289</v>
      </c>
      <c r="B38" s="23"/>
      <c r="C38" s="172" t="s">
        <v>377</v>
      </c>
      <c r="D38" s="172" t="s">
        <v>377</v>
      </c>
      <c r="E38" s="124"/>
      <c r="F38" s="124"/>
      <c r="G38" s="121" t="s">
        <v>37</v>
      </c>
    </row>
    <row r="39" spans="1:7" s="28" customFormat="1" ht="11.25">
      <c r="A39" s="24" t="s">
        <v>185</v>
      </c>
      <c r="B39" s="24"/>
      <c r="C39" s="164"/>
      <c r="D39" s="330"/>
      <c r="E39" s="13"/>
      <c r="F39" s="13"/>
      <c r="G39" s="13"/>
    </row>
    <row r="40" spans="1:7" s="28" customFormat="1" ht="11.25">
      <c r="A40" s="180">
        <v>6</v>
      </c>
      <c r="B40" s="25" t="s">
        <v>186</v>
      </c>
      <c r="C40" s="258">
        <f>SUM(C41,C45,C50,C53,C57,C60)</f>
        <v>6548794</v>
      </c>
      <c r="D40" s="258">
        <f>SUM(D41,D45,D50,D53,D57,D60)</f>
        <v>6785794</v>
      </c>
      <c r="E40" s="258" t="e">
        <f>SUM(E41,E45,E50,E53,E57,E60)</f>
        <v>#REF!</v>
      </c>
      <c r="F40" s="258" t="e">
        <f>SUM(F41,F45,F50,F53,F57,F60)</f>
        <v>#REF!</v>
      </c>
      <c r="G40" s="19">
        <f>+D40/C40*100</f>
        <v>103.6189869462988</v>
      </c>
    </row>
    <row r="41" spans="1:8" s="41" customFormat="1" ht="11.25">
      <c r="A41" s="27">
        <v>61</v>
      </c>
      <c r="B41" s="28" t="s">
        <v>197</v>
      </c>
      <c r="C41" s="209">
        <f>SUM(C42,C43,C44)</f>
        <v>843000</v>
      </c>
      <c r="D41" s="209">
        <f>SUM(D42,D43,D44)</f>
        <v>838000</v>
      </c>
      <c r="E41" s="209" t="e">
        <f>SUM(E42,E43,E44)</f>
        <v>#REF!</v>
      </c>
      <c r="F41" s="209" t="e">
        <f>SUM(F42,F43,F44)</f>
        <v>#REF!</v>
      </c>
      <c r="G41" s="377">
        <f>+D41/C41*100</f>
        <v>99.40688018979834</v>
      </c>
      <c r="H41" s="28"/>
    </row>
    <row r="42" spans="1:7" s="290" customFormat="1" ht="11.25">
      <c r="A42" s="289">
        <v>611</v>
      </c>
      <c r="B42" s="290" t="s">
        <v>198</v>
      </c>
      <c r="C42" s="200">
        <v>730000</v>
      </c>
      <c r="D42" s="200">
        <v>730000</v>
      </c>
      <c r="E42" s="358" t="e">
        <f>SUM(#REF!)-#REF!</f>
        <v>#REF!</v>
      </c>
      <c r="F42" s="358" t="e">
        <f>SUM(#REF!)-#REF!</f>
        <v>#REF!</v>
      </c>
      <c r="G42" s="78">
        <f>+D42/C42*100</f>
        <v>100</v>
      </c>
    </row>
    <row r="43" spans="1:7" s="290" customFormat="1" ht="11.25">
      <c r="A43" s="289">
        <v>613</v>
      </c>
      <c r="B43" s="290" t="s">
        <v>199</v>
      </c>
      <c r="C43" s="358">
        <v>81500</v>
      </c>
      <c r="D43" s="358">
        <v>81500</v>
      </c>
      <c r="E43" s="358" t="e">
        <f>SUM(#REF!)</f>
        <v>#REF!</v>
      </c>
      <c r="F43" s="358" t="e">
        <f>SUM(#REF!)</f>
        <v>#REF!</v>
      </c>
      <c r="G43" s="78">
        <f aca="true" t="shared" si="0" ref="G43:G69">+D43/C43*100</f>
        <v>100</v>
      </c>
    </row>
    <row r="44" spans="1:7" s="290" customFormat="1" ht="11.25">
      <c r="A44" s="289">
        <v>614</v>
      </c>
      <c r="B44" s="290" t="s">
        <v>200</v>
      </c>
      <c r="C44" s="358">
        <v>31500</v>
      </c>
      <c r="D44" s="358">
        <v>26500</v>
      </c>
      <c r="E44" s="358" t="e">
        <f>SUM(#REF!)</f>
        <v>#REF!</v>
      </c>
      <c r="F44" s="358" t="e">
        <f>SUM(#REF!)</f>
        <v>#REF!</v>
      </c>
      <c r="G44" s="78">
        <f t="shared" si="0"/>
        <v>84.12698412698413</v>
      </c>
    </row>
    <row r="45" spans="1:7" s="41" customFormat="1" ht="11.25">
      <c r="A45" s="177">
        <v>63</v>
      </c>
      <c r="B45" s="28" t="s">
        <v>201</v>
      </c>
      <c r="C45" s="211">
        <f>SUM(C47,C48,C49)</f>
        <v>3374794</v>
      </c>
      <c r="D45" s="211">
        <f>SUM(D47,D48,D49,D46)</f>
        <v>3174794</v>
      </c>
      <c r="E45" s="234" t="e">
        <f>SUM(E47,E48,E49)</f>
        <v>#REF!</v>
      </c>
      <c r="F45" s="234" t="e">
        <f>SUM(F47,F48,F49)</f>
        <v>#REF!</v>
      </c>
      <c r="G45" s="377">
        <f t="shared" si="0"/>
        <v>94.07371235103535</v>
      </c>
    </row>
    <row r="46" spans="1:7" s="41" customFormat="1" ht="11.25">
      <c r="A46" s="378">
        <v>632</v>
      </c>
      <c r="B46" s="41" t="s">
        <v>370</v>
      </c>
      <c r="C46" s="360">
        <v>0</v>
      </c>
      <c r="D46" s="360">
        <v>0</v>
      </c>
      <c r="E46" s="379"/>
      <c r="F46" s="379"/>
      <c r="G46" s="293"/>
    </row>
    <row r="47" spans="1:7" s="290" customFormat="1" ht="11.25">
      <c r="A47" s="289">
        <v>633</v>
      </c>
      <c r="B47" s="290" t="s">
        <v>202</v>
      </c>
      <c r="C47" s="358">
        <v>3200000</v>
      </c>
      <c r="D47" s="358">
        <v>3000000</v>
      </c>
      <c r="E47" s="358" t="e">
        <f>SUM(#REF!)</f>
        <v>#REF!</v>
      </c>
      <c r="F47" s="358" t="e">
        <f>SUM(#REF!)</f>
        <v>#REF!</v>
      </c>
      <c r="G47" s="78">
        <f t="shared" si="0"/>
        <v>93.75</v>
      </c>
    </row>
    <row r="48" spans="1:7" s="290" customFormat="1" ht="11.25">
      <c r="A48" s="359">
        <v>634</v>
      </c>
      <c r="B48" s="290" t="s">
        <v>201</v>
      </c>
      <c r="C48" s="360">
        <v>64794</v>
      </c>
      <c r="D48" s="360">
        <v>64794</v>
      </c>
      <c r="E48" s="360"/>
      <c r="F48" s="360"/>
      <c r="G48" s="78">
        <f t="shared" si="0"/>
        <v>100</v>
      </c>
    </row>
    <row r="49" spans="1:7" s="290" customFormat="1" ht="11.25">
      <c r="A49" s="359">
        <v>635</v>
      </c>
      <c r="B49" s="290" t="s">
        <v>311</v>
      </c>
      <c r="C49" s="360">
        <v>110000</v>
      </c>
      <c r="D49" s="360">
        <v>110000</v>
      </c>
      <c r="E49" s="360" t="e">
        <f>SUM(#REF!)</f>
        <v>#REF!</v>
      </c>
      <c r="F49" s="360" t="e">
        <f>SUM(#REF!)</f>
        <v>#REF!</v>
      </c>
      <c r="G49" s="78">
        <f t="shared" si="0"/>
        <v>100</v>
      </c>
    </row>
    <row r="50" spans="1:8" s="41" customFormat="1" ht="11.25">
      <c r="A50" s="27">
        <v>64</v>
      </c>
      <c r="B50" s="28" t="s">
        <v>203</v>
      </c>
      <c r="C50" s="165">
        <f>SUM(C51,C52)</f>
        <v>405000</v>
      </c>
      <c r="D50" s="165">
        <f>SUM(D51,D52)</f>
        <v>411000</v>
      </c>
      <c r="E50" s="165" t="e">
        <f>SUM(E51,E52)</f>
        <v>#REF!</v>
      </c>
      <c r="F50" s="165" t="e">
        <f>SUM(F51,F52)</f>
        <v>#REF!</v>
      </c>
      <c r="G50" s="377">
        <f t="shared" si="0"/>
        <v>101.48148148148148</v>
      </c>
      <c r="H50" s="28"/>
    </row>
    <row r="51" spans="1:7" s="290" customFormat="1" ht="11.25">
      <c r="A51" s="289">
        <v>641</v>
      </c>
      <c r="B51" s="290" t="s">
        <v>204</v>
      </c>
      <c r="C51" s="358">
        <v>13000</v>
      </c>
      <c r="D51" s="358">
        <v>13000</v>
      </c>
      <c r="E51" s="358" t="e">
        <f>SUM(#REF!)</f>
        <v>#REF!</v>
      </c>
      <c r="F51" s="358" t="e">
        <f>SUM(#REF!)</f>
        <v>#REF!</v>
      </c>
      <c r="G51" s="78">
        <f t="shared" si="0"/>
        <v>100</v>
      </c>
    </row>
    <row r="52" spans="1:7" s="290" customFormat="1" ht="11.25">
      <c r="A52" s="289">
        <v>642</v>
      </c>
      <c r="B52" s="290" t="s">
        <v>205</v>
      </c>
      <c r="C52" s="200">
        <v>392000</v>
      </c>
      <c r="D52" s="200">
        <v>398000</v>
      </c>
      <c r="E52" s="200" t="e">
        <f>SUM(#REF!)</f>
        <v>#REF!</v>
      </c>
      <c r="F52" s="200" t="e">
        <f>SUM(#REF!)</f>
        <v>#REF!</v>
      </c>
      <c r="G52" s="78">
        <f t="shared" si="0"/>
        <v>101.53061224489797</v>
      </c>
    </row>
    <row r="53" spans="1:8" s="41" customFormat="1" ht="22.5">
      <c r="A53" s="177">
        <v>65</v>
      </c>
      <c r="B53" s="28" t="s">
        <v>206</v>
      </c>
      <c r="C53" s="175">
        <f>SUM(C54,C55,C56)</f>
        <v>1926000</v>
      </c>
      <c r="D53" s="175">
        <f>SUM(D54,D55,D56)</f>
        <v>2217000</v>
      </c>
      <c r="E53" s="175" t="e">
        <f>SUM(E54,E55,E56)</f>
        <v>#REF!</v>
      </c>
      <c r="F53" s="175" t="e">
        <f>SUM(F54,F55,F56)</f>
        <v>#REF!</v>
      </c>
      <c r="G53" s="377">
        <f t="shared" si="0"/>
        <v>115.10903426791276</v>
      </c>
      <c r="H53" s="28"/>
    </row>
    <row r="54" spans="1:7" s="290" customFormat="1" ht="11.25">
      <c r="A54" s="289">
        <v>651</v>
      </c>
      <c r="B54" s="290" t="s">
        <v>207</v>
      </c>
      <c r="C54" s="358">
        <v>100000</v>
      </c>
      <c r="D54" s="358">
        <v>92000</v>
      </c>
      <c r="E54" s="358" t="e">
        <f>SUM(#REF!)</f>
        <v>#REF!</v>
      </c>
      <c r="F54" s="358" t="e">
        <f>SUM(#REF!)</f>
        <v>#REF!</v>
      </c>
      <c r="G54" s="78">
        <f t="shared" si="0"/>
        <v>92</v>
      </c>
    </row>
    <row r="55" spans="1:7" s="290" customFormat="1" ht="11.25">
      <c r="A55" s="289">
        <v>652</v>
      </c>
      <c r="B55" s="290" t="s">
        <v>208</v>
      </c>
      <c r="C55" s="358">
        <v>1511000</v>
      </c>
      <c r="D55" s="358">
        <v>1810000</v>
      </c>
      <c r="E55" s="358" t="e">
        <f>SUM(#REF!)</f>
        <v>#REF!</v>
      </c>
      <c r="F55" s="358" t="e">
        <f>SUM(#REF!)</f>
        <v>#REF!</v>
      </c>
      <c r="G55" s="78">
        <f t="shared" si="0"/>
        <v>119.78821972203839</v>
      </c>
    </row>
    <row r="56" spans="1:8" s="290" customFormat="1" ht="11.25">
      <c r="A56" s="289">
        <v>653</v>
      </c>
      <c r="B56" s="290" t="s">
        <v>209</v>
      </c>
      <c r="C56" s="358">
        <v>315000</v>
      </c>
      <c r="D56" s="358">
        <v>315000</v>
      </c>
      <c r="E56" s="356" t="e">
        <f>SUM(#REF!)</f>
        <v>#REF!</v>
      </c>
      <c r="F56" s="356" t="e">
        <f>SUM(#REF!)</f>
        <v>#REF!</v>
      </c>
      <c r="G56" s="350">
        <f t="shared" si="0"/>
        <v>100</v>
      </c>
      <c r="H56" s="33"/>
    </row>
    <row r="57" spans="1:7" s="41" customFormat="1" ht="11.25">
      <c r="A57" s="27">
        <v>66</v>
      </c>
      <c r="B57" s="28" t="s">
        <v>210</v>
      </c>
      <c r="C57" s="165">
        <f>SUM(C58,C59)</f>
        <v>0</v>
      </c>
      <c r="D57" s="165">
        <f>SUM(D58,D59)</f>
        <v>145000</v>
      </c>
      <c r="E57" s="165" t="e">
        <f>SUM(E58,E59)</f>
        <v>#REF!</v>
      </c>
      <c r="F57" s="165" t="e">
        <f>SUM(F58,F59)</f>
        <v>#REF!</v>
      </c>
      <c r="G57" s="377" t="e">
        <f t="shared" si="0"/>
        <v>#DIV/0!</v>
      </c>
    </row>
    <row r="58" spans="1:7" s="290" customFormat="1" ht="22.5">
      <c r="A58" s="361">
        <v>661</v>
      </c>
      <c r="B58" s="33" t="s">
        <v>211</v>
      </c>
      <c r="C58" s="357">
        <v>0</v>
      </c>
      <c r="D58" s="357">
        <v>0</v>
      </c>
      <c r="E58" s="357" t="e">
        <f>SUM(#REF!)</f>
        <v>#REF!</v>
      </c>
      <c r="F58" s="357" t="e">
        <f>SUM(#REF!)</f>
        <v>#REF!</v>
      </c>
      <c r="G58" s="350">
        <v>0</v>
      </c>
    </row>
    <row r="59" spans="1:7" s="290" customFormat="1" ht="22.5">
      <c r="A59" s="32">
        <v>663</v>
      </c>
      <c r="B59" s="33" t="s">
        <v>367</v>
      </c>
      <c r="C59" s="356">
        <v>0</v>
      </c>
      <c r="D59" s="356">
        <v>145000</v>
      </c>
      <c r="E59" s="200"/>
      <c r="F59" s="200"/>
      <c r="G59" s="350" t="e">
        <f t="shared" si="0"/>
        <v>#DIV/0!</v>
      </c>
    </row>
    <row r="60" spans="1:7" s="41" customFormat="1" ht="11.25">
      <c r="A60" s="27">
        <v>68</v>
      </c>
      <c r="B60" s="28" t="s">
        <v>212</v>
      </c>
      <c r="C60" s="165">
        <f>SUM(C61,C62)</f>
        <v>0</v>
      </c>
      <c r="D60" s="165">
        <f>SUM(D61,D62)</f>
        <v>0</v>
      </c>
      <c r="E60" s="165" t="e">
        <f>SUM(E61,E62)</f>
        <v>#REF!</v>
      </c>
      <c r="F60" s="165" t="e">
        <f>SUM(F61,F62)</f>
        <v>#REF!</v>
      </c>
      <c r="G60" s="377">
        <v>0</v>
      </c>
    </row>
    <row r="61" spans="1:8" s="290" customFormat="1" ht="12.75">
      <c r="A61" s="32">
        <v>681</v>
      </c>
      <c r="B61" s="33" t="s">
        <v>213</v>
      </c>
      <c r="C61" s="356">
        <v>0</v>
      </c>
      <c r="D61" s="356">
        <v>0</v>
      </c>
      <c r="E61" s="40"/>
      <c r="F61" s="40"/>
      <c r="G61" s="350">
        <v>0</v>
      </c>
      <c r="H61" s="362"/>
    </row>
    <row r="62" spans="1:8" s="290" customFormat="1" ht="11.25">
      <c r="A62" s="32">
        <v>683</v>
      </c>
      <c r="B62" s="33" t="s">
        <v>210</v>
      </c>
      <c r="C62" s="356">
        <v>0</v>
      </c>
      <c r="D62" s="356">
        <v>0</v>
      </c>
      <c r="E62" s="356" t="e">
        <f>SUM(#REF!)</f>
        <v>#REF!</v>
      </c>
      <c r="F62" s="356" t="e">
        <f>SUM(#REF!)</f>
        <v>#REF!</v>
      </c>
      <c r="G62" s="350">
        <v>0</v>
      </c>
      <c r="H62" s="363"/>
    </row>
    <row r="63" spans="1:9" s="28" customFormat="1" ht="11.25">
      <c r="A63" s="178">
        <v>7</v>
      </c>
      <c r="B63" s="158" t="s">
        <v>187</v>
      </c>
      <c r="C63" s="266">
        <f>SUM(C64,C66)</f>
        <v>199000</v>
      </c>
      <c r="D63" s="266">
        <f>SUM(D64,D66)</f>
        <v>199000</v>
      </c>
      <c r="E63" s="260" t="e">
        <f>SUM(E64,E66)</f>
        <v>#REF!</v>
      </c>
      <c r="F63" s="260" t="e">
        <f>SUM(F64,F66)</f>
        <v>#REF!</v>
      </c>
      <c r="G63" s="228">
        <f t="shared" si="0"/>
        <v>100</v>
      </c>
      <c r="H63" s="81"/>
      <c r="I63" s="41"/>
    </row>
    <row r="64" spans="1:7" s="28" customFormat="1" ht="11.25">
      <c r="A64" s="42">
        <v>71</v>
      </c>
      <c r="B64" s="43" t="s">
        <v>214</v>
      </c>
      <c r="C64" s="173">
        <f>SUM(C65)</f>
        <v>99000</v>
      </c>
      <c r="D64" s="173">
        <f>SUM(D65)</f>
        <v>99000</v>
      </c>
      <c r="E64" s="173" t="e">
        <f>SUM(E65)</f>
        <v>#REF!</v>
      </c>
      <c r="F64" s="173" t="e">
        <f>SUM(F65)</f>
        <v>#REF!</v>
      </c>
      <c r="G64" s="377">
        <f t="shared" si="0"/>
        <v>100</v>
      </c>
    </row>
    <row r="65" spans="1:7" s="290" customFormat="1" ht="11.25">
      <c r="A65" s="364">
        <v>711</v>
      </c>
      <c r="B65" s="363" t="s">
        <v>215</v>
      </c>
      <c r="C65" s="365">
        <v>99000</v>
      </c>
      <c r="D65" s="365">
        <v>99000</v>
      </c>
      <c r="E65" s="365" t="e">
        <f>SUM(#REF!)</f>
        <v>#REF!</v>
      </c>
      <c r="F65" s="365" t="e">
        <f>SUM(#REF!)</f>
        <v>#REF!</v>
      </c>
      <c r="G65" s="78">
        <f t="shared" si="0"/>
        <v>100</v>
      </c>
    </row>
    <row r="66" spans="1:8" s="41" customFormat="1" ht="12.75">
      <c r="A66" s="177">
        <v>72</v>
      </c>
      <c r="B66" s="28" t="s">
        <v>216</v>
      </c>
      <c r="C66" s="175">
        <f>SUM(C67)</f>
        <v>100000</v>
      </c>
      <c r="D66" s="175">
        <f>SUM(D67)</f>
        <v>100000</v>
      </c>
      <c r="E66" s="175" t="e">
        <f>SUM(E67)</f>
        <v>#REF!</v>
      </c>
      <c r="F66" s="175" t="e">
        <f>SUM(F67)</f>
        <v>#REF!</v>
      </c>
      <c r="G66" s="377">
        <v>0</v>
      </c>
      <c r="H66"/>
    </row>
    <row r="67" spans="1:7" s="290" customFormat="1" ht="11.25">
      <c r="A67" s="359">
        <v>721</v>
      </c>
      <c r="B67" s="290" t="s">
        <v>217</v>
      </c>
      <c r="C67" s="366">
        <v>100000</v>
      </c>
      <c r="D67" s="366">
        <v>100000</v>
      </c>
      <c r="E67" s="366" t="e">
        <f>SUM(#REF!)</f>
        <v>#REF!</v>
      </c>
      <c r="F67" s="366" t="e">
        <f>SUM(#REF!)</f>
        <v>#REF!</v>
      </c>
      <c r="G67" s="78">
        <v>0</v>
      </c>
    </row>
    <row r="68" spans="1:8" s="41" customFormat="1" ht="11.25">
      <c r="A68" s="128">
        <v>3</v>
      </c>
      <c r="B68" s="25" t="s">
        <v>3</v>
      </c>
      <c r="C68" s="243">
        <f>SUM(C69,C73,C79,C81,C83,C85,C87)</f>
        <v>4843803</v>
      </c>
      <c r="D68" s="243">
        <f>SUM(D69,D73,D79,D81,D83,D85,D87)</f>
        <v>4558803</v>
      </c>
      <c r="E68" s="243" t="e">
        <f>SUM(E69,E73,E79,E81,E83,E85,E87)</f>
        <v>#REF!</v>
      </c>
      <c r="F68" s="243" t="e">
        <f>SUM(F69,F73,F79,F81,F83,F85,F87)</f>
        <v>#REF!</v>
      </c>
      <c r="G68" s="228">
        <f t="shared" si="0"/>
        <v>94.11619341249015</v>
      </c>
      <c r="H68" s="28"/>
    </row>
    <row r="69" spans="1:9" s="28" customFormat="1" ht="11.25">
      <c r="A69" s="27">
        <v>31</v>
      </c>
      <c r="B69" s="28" t="s">
        <v>6</v>
      </c>
      <c r="C69" s="209">
        <f>SUM(C70,C71,C72)</f>
        <v>531303</v>
      </c>
      <c r="D69" s="209">
        <f>SUM(D70,D71,D72)</f>
        <v>531303</v>
      </c>
      <c r="E69" s="209" t="e">
        <f>SUM(E70,E71,E72)</f>
        <v>#REF!</v>
      </c>
      <c r="F69" s="209" t="e">
        <f>SUM(F70,F71,F72)</f>
        <v>#REF!</v>
      </c>
      <c r="G69" s="377">
        <f t="shared" si="0"/>
        <v>100</v>
      </c>
      <c r="I69" s="41"/>
    </row>
    <row r="70" spans="1:7" s="369" customFormat="1" ht="11.25">
      <c r="A70" s="368">
        <v>311</v>
      </c>
      <c r="B70" s="369" t="s">
        <v>218</v>
      </c>
      <c r="C70" s="358">
        <v>435647</v>
      </c>
      <c r="D70" s="358">
        <v>435647</v>
      </c>
      <c r="E70" s="358" t="e">
        <f>SUM(#REF!)</f>
        <v>#REF!</v>
      </c>
      <c r="F70" s="358" t="e">
        <f>SUM(#REF!)</f>
        <v>#REF!</v>
      </c>
      <c r="G70" s="365">
        <f aca="true" t="shared" si="1" ref="G70:G92">+D70/C70*100</f>
        <v>100</v>
      </c>
    </row>
    <row r="71" spans="1:7" s="369" customFormat="1" ht="11.25">
      <c r="A71" s="368">
        <v>312</v>
      </c>
      <c r="B71" s="369" t="s">
        <v>7</v>
      </c>
      <c r="C71" s="358">
        <v>31500</v>
      </c>
      <c r="D71" s="358">
        <v>31500</v>
      </c>
      <c r="E71" s="358" t="e">
        <f>SUM(#REF!)</f>
        <v>#REF!</v>
      </c>
      <c r="F71" s="358" t="e">
        <f>SUM(#REF!)</f>
        <v>#REF!</v>
      </c>
      <c r="G71" s="365">
        <f t="shared" si="1"/>
        <v>100</v>
      </c>
    </row>
    <row r="72" spans="1:7" s="369" customFormat="1" ht="11.25">
      <c r="A72" s="368">
        <v>313</v>
      </c>
      <c r="B72" s="369" t="s">
        <v>47</v>
      </c>
      <c r="C72" s="358">
        <v>64156</v>
      </c>
      <c r="D72" s="358">
        <v>64156</v>
      </c>
      <c r="E72" s="358" t="e">
        <f>SUM('Posebni dio'!H45,'Posebni dio'!H67,'Posebni dio'!H181)</f>
        <v>#REF!</v>
      </c>
      <c r="F72" s="358" t="e">
        <f>SUM('Posebni dio'!I45,'Posebni dio'!I67,'Posebni dio'!I181)</f>
        <v>#REF!</v>
      </c>
      <c r="G72" s="365">
        <f t="shared" si="1"/>
        <v>100</v>
      </c>
    </row>
    <row r="73" spans="1:8" s="41" customFormat="1" ht="11.25">
      <c r="A73" s="27">
        <v>32</v>
      </c>
      <c r="B73" s="28" t="s">
        <v>4</v>
      </c>
      <c r="C73" s="209">
        <f>SUM(C74,C75,C77,C76,C78)</f>
        <v>2691000</v>
      </c>
      <c r="D73" s="209">
        <f>SUM(D74,D75,D77,D76,D78)</f>
        <v>2326000</v>
      </c>
      <c r="E73" s="29" t="e">
        <f>SUM(E74,E75,E77,E76,E78)</f>
        <v>#REF!</v>
      </c>
      <c r="F73" s="29" t="e">
        <f>SUM(F74,F75,F77,F76,F78)</f>
        <v>#REF!</v>
      </c>
      <c r="G73" s="377">
        <f t="shared" si="1"/>
        <v>86.4362690449647</v>
      </c>
      <c r="H73" s="28"/>
    </row>
    <row r="74" spans="1:7" s="369" customFormat="1" ht="11.25">
      <c r="A74" s="368">
        <v>321</v>
      </c>
      <c r="B74" s="369" t="s">
        <v>112</v>
      </c>
      <c r="C74" s="358">
        <v>70000</v>
      </c>
      <c r="D74" s="358">
        <v>70000</v>
      </c>
      <c r="E74" s="358" t="e">
        <f>SUM('Posebni dio'!H47,'Posebni dio'!H69,'Posebni dio'!#REF!,)</f>
        <v>#REF!</v>
      </c>
      <c r="F74" s="358" t="e">
        <f>SUM('Posebni dio'!I47,'Posebni dio'!I69,'Posebni dio'!#REF!,)</f>
        <v>#REF!</v>
      </c>
      <c r="G74" s="365">
        <f t="shared" si="1"/>
        <v>100</v>
      </c>
    </row>
    <row r="75" spans="1:7" s="369" customFormat="1" ht="11.25">
      <c r="A75" s="368">
        <v>322</v>
      </c>
      <c r="B75" s="369" t="s">
        <v>49</v>
      </c>
      <c r="C75" s="358">
        <v>305000</v>
      </c>
      <c r="D75" s="358">
        <v>320000</v>
      </c>
      <c r="E75" s="358" t="e">
        <f>SUM('Posebni dio'!H48,'Posebni dio'!H70,'Posebni dio'!H79,'Posebni dio'!H85,'Posebni dio'!H151,'Posebni dio'!H169,'Posebni dio'!H184,'Posebni dio'!H192,'Posebni dio'!H204,'Posebni dio'!#REF!,'Posebni dio'!#REF!,'Posebni dio'!H255,'Posebni dio'!H292)</f>
        <v>#REF!</v>
      </c>
      <c r="F75" s="358" t="e">
        <f>SUM('Posebni dio'!I48,'Posebni dio'!I70,'Posebni dio'!I79,'Posebni dio'!I85,'Posebni dio'!I151,'Posebni dio'!I169,'Posebni dio'!I184,'Posebni dio'!I192,'Posebni dio'!I204,'Posebni dio'!#REF!,'Posebni dio'!#REF!,'Posebni dio'!I255,'Posebni dio'!I292)</f>
        <v>#REF!</v>
      </c>
      <c r="G75" s="365">
        <f t="shared" si="1"/>
        <v>104.91803278688525</v>
      </c>
    </row>
    <row r="76" spans="1:7" s="369" customFormat="1" ht="11.25">
      <c r="A76" s="368">
        <v>323</v>
      </c>
      <c r="B76" s="369" t="s">
        <v>45</v>
      </c>
      <c r="C76" s="358">
        <v>2073500</v>
      </c>
      <c r="D76" s="358">
        <v>1693500</v>
      </c>
      <c r="E76" s="358" t="e">
        <f>SUM('Posebni dio'!H36,'Posebni dio'!H49,'Posebni dio'!H71,'Posebni dio'!H80,'Posebni dio'!H86,'Posebni dio'!H114,'Posebni dio'!H135,'Posebni dio'!H152,'Posebni dio'!H170,'Posebni dio'!H185,'Posebni dio'!H193,'Posebni dio'!H200,'Posebni dio'!H205,'Posebni dio'!H215,'Posebni dio'!H219,'Posebni dio'!H223,'Posebni dio'!#REF!,'Posebni dio'!H256,'Posebni dio'!H293)</f>
        <v>#REF!</v>
      </c>
      <c r="F76" s="358" t="e">
        <f>SUM('Posebni dio'!I36,'Posebni dio'!I49,'Posebni dio'!I71,'Posebni dio'!I80,'Posebni dio'!I86,'Posebni dio'!I114,'Posebni dio'!I135,'Posebni dio'!I152,'Posebni dio'!I170,'Posebni dio'!I185,'Posebni dio'!I193,'Posebni dio'!I200,'Posebni dio'!I205,'Posebni dio'!I215,'Posebni dio'!I219,'Posebni dio'!I223,'Posebni dio'!#REF!,'Posebni dio'!I256,'Posebni dio'!I293)</f>
        <v>#REF!</v>
      </c>
      <c r="G76" s="365">
        <f t="shared" si="1"/>
        <v>81.67349891487822</v>
      </c>
    </row>
    <row r="77" spans="1:7" s="369" customFormat="1" ht="11.25">
      <c r="A77" s="368">
        <v>324</v>
      </c>
      <c r="B77" s="369" t="s">
        <v>219</v>
      </c>
      <c r="C77" s="358">
        <v>0</v>
      </c>
      <c r="D77" s="358">
        <v>0</v>
      </c>
      <c r="E77" s="358" t="e">
        <f>SUM('Posebni dio'!H72)</f>
        <v>#REF!</v>
      </c>
      <c r="F77" s="358" t="e">
        <f>SUM('Posebni dio'!I72)</f>
        <v>#REF!</v>
      </c>
      <c r="G77" s="365">
        <v>0</v>
      </c>
    </row>
    <row r="78" spans="1:7" s="369" customFormat="1" ht="11.25">
      <c r="A78" s="370">
        <v>329</v>
      </c>
      <c r="B78" s="369" t="s">
        <v>8</v>
      </c>
      <c r="C78" s="366">
        <v>242500</v>
      </c>
      <c r="D78" s="366">
        <v>242500</v>
      </c>
      <c r="E78" s="366" t="e">
        <f>SUM('Posebni dio'!H37,'Posebni dio'!H50,'Posebni dio'!H73,'Posebni dio'!H81,'Posebni dio'!H153,'Posebni dio'!H159)</f>
        <v>#REF!</v>
      </c>
      <c r="F78" s="366" t="e">
        <f>SUM('Posebni dio'!I37,'Posebni dio'!I50,'Posebni dio'!I73,'Posebni dio'!I81,'Posebni dio'!I153,'Posebni dio'!I159)</f>
        <v>#REF!</v>
      </c>
      <c r="G78" s="365">
        <f t="shared" si="1"/>
        <v>100</v>
      </c>
    </row>
    <row r="79" spans="1:9" s="28" customFormat="1" ht="11.25">
      <c r="A79" s="27">
        <v>34</v>
      </c>
      <c r="B79" s="28" t="s">
        <v>9</v>
      </c>
      <c r="C79" s="209">
        <f>SUM(C80)</f>
        <v>32500</v>
      </c>
      <c r="D79" s="209">
        <f>SUM(D80)</f>
        <v>32500</v>
      </c>
      <c r="E79" s="102" t="e">
        <f>SUM(E80)</f>
        <v>#REF!</v>
      </c>
      <c r="F79" s="102" t="e">
        <f>SUM(F80)</f>
        <v>#REF!</v>
      </c>
      <c r="G79" s="377">
        <f t="shared" si="1"/>
        <v>100</v>
      </c>
      <c r="H79" s="41"/>
      <c r="I79" s="41"/>
    </row>
    <row r="80" spans="1:7" s="369" customFormat="1" ht="11.25">
      <c r="A80" s="368">
        <v>343</v>
      </c>
      <c r="B80" s="369" t="s">
        <v>46</v>
      </c>
      <c r="C80" s="358">
        <v>32500</v>
      </c>
      <c r="D80" s="358">
        <v>32500</v>
      </c>
      <c r="E80" s="358" t="e">
        <f>SUM('Posebni dio'!H75)</f>
        <v>#REF!</v>
      </c>
      <c r="F80" s="358" t="e">
        <f>SUM('Posebni dio'!I75)</f>
        <v>#REF!</v>
      </c>
      <c r="G80" s="365">
        <f t="shared" si="1"/>
        <v>100</v>
      </c>
    </row>
    <row r="81" spans="1:8" s="41" customFormat="1" ht="11.25">
      <c r="A81" s="27">
        <v>35</v>
      </c>
      <c r="B81" s="28" t="s">
        <v>34</v>
      </c>
      <c r="C81" s="209">
        <f>SUM(C82)</f>
        <v>20000</v>
      </c>
      <c r="D81" s="209">
        <f>SUM(D82)</f>
        <v>20000</v>
      </c>
      <c r="E81" s="102" t="e">
        <f>SUM(E82)</f>
        <v>#REF!</v>
      </c>
      <c r="F81" s="102" t="e">
        <f>SUM(F82)</f>
        <v>#REF!</v>
      </c>
      <c r="G81" s="377">
        <f t="shared" si="1"/>
        <v>100</v>
      </c>
      <c r="H81" s="28"/>
    </row>
    <row r="82" spans="1:7" s="369" customFormat="1" ht="22.5">
      <c r="A82" s="370">
        <v>352</v>
      </c>
      <c r="B82" s="369" t="s">
        <v>220</v>
      </c>
      <c r="C82" s="366">
        <v>20000</v>
      </c>
      <c r="D82" s="366">
        <v>20000</v>
      </c>
      <c r="E82" s="366" t="e">
        <f>SUM('Posebni dio'!H143,'Posebni dio'!H147)</f>
        <v>#REF!</v>
      </c>
      <c r="F82" s="366" t="e">
        <f>SUM('Posebni dio'!I143,'Posebni dio'!I147)</f>
        <v>#REF!</v>
      </c>
      <c r="G82" s="365">
        <f t="shared" si="1"/>
        <v>100</v>
      </c>
    </row>
    <row r="83" spans="1:8" s="41" customFormat="1" ht="11.25">
      <c r="A83" s="177">
        <v>36</v>
      </c>
      <c r="B83" s="28" t="s">
        <v>13</v>
      </c>
      <c r="C83" s="211">
        <f>SUM(C84)</f>
        <v>117500</v>
      </c>
      <c r="D83" s="211">
        <f>SUM(D84)</f>
        <v>127500</v>
      </c>
      <c r="E83" s="176">
        <v>219000</v>
      </c>
      <c r="F83" s="176">
        <v>494100</v>
      </c>
      <c r="G83" s="377">
        <f t="shared" si="1"/>
        <v>108.51063829787233</v>
      </c>
      <c r="H83" s="28"/>
    </row>
    <row r="84" spans="1:7" s="369" customFormat="1" ht="11.25">
      <c r="A84" s="368">
        <v>363</v>
      </c>
      <c r="B84" s="369" t="s">
        <v>33</v>
      </c>
      <c r="C84" s="358">
        <v>117500</v>
      </c>
      <c r="D84" s="358">
        <v>127500</v>
      </c>
      <c r="E84" s="358" t="e">
        <f>SUM(#REF!)</f>
        <v>#REF!</v>
      </c>
      <c r="F84" s="358" t="e">
        <f>SUM(#REF!)</f>
        <v>#REF!</v>
      </c>
      <c r="G84" s="365">
        <f t="shared" si="1"/>
        <v>108.51063829787233</v>
      </c>
    </row>
    <row r="85" spans="1:9" s="41" customFormat="1" ht="22.5">
      <c r="A85" s="177">
        <v>37</v>
      </c>
      <c r="B85" s="367" t="s">
        <v>10</v>
      </c>
      <c r="C85" s="211">
        <f>SUM(C86)</f>
        <v>425000</v>
      </c>
      <c r="D85" s="211">
        <f>SUM(D86)</f>
        <v>460000</v>
      </c>
      <c r="E85" s="176">
        <v>1976500</v>
      </c>
      <c r="F85" s="176">
        <v>1748700</v>
      </c>
      <c r="G85" s="377">
        <f t="shared" si="1"/>
        <v>108.23529411764706</v>
      </c>
      <c r="H85" s="28"/>
      <c r="I85" s="28"/>
    </row>
    <row r="86" spans="1:7" s="369" customFormat="1" ht="11.25">
      <c r="A86" s="370">
        <v>372</v>
      </c>
      <c r="B86" s="369" t="s">
        <v>221</v>
      </c>
      <c r="C86" s="366">
        <v>425000</v>
      </c>
      <c r="D86" s="366">
        <v>460000</v>
      </c>
      <c r="E86" s="366" t="e">
        <f>SUM('Posebni dio'!H267,'Posebni dio'!H313)</f>
        <v>#REF!</v>
      </c>
      <c r="F86" s="366" t="e">
        <f>SUM('Posebni dio'!I267,'Posebni dio'!I313)</f>
        <v>#REF!</v>
      </c>
      <c r="G86" s="365">
        <f t="shared" si="1"/>
        <v>108.23529411764706</v>
      </c>
    </row>
    <row r="87" spans="1:7" s="41" customFormat="1" ht="11.25">
      <c r="A87" s="27">
        <v>38</v>
      </c>
      <c r="B87" s="28" t="s">
        <v>5</v>
      </c>
      <c r="C87" s="209">
        <f>SUM(C88,C90,C91,C89)</f>
        <v>1026500</v>
      </c>
      <c r="D87" s="209">
        <f>SUM(D88,D90,D91,D89)</f>
        <v>1061500</v>
      </c>
      <c r="E87" s="29" t="e">
        <f>SUM(E88,#REF!,#REF!,E90,E91)</f>
        <v>#REF!</v>
      </c>
      <c r="F87" s="29" t="e">
        <f>SUM(F88,#REF!,#REF!,F90,F91)</f>
        <v>#REF!</v>
      </c>
      <c r="G87" s="377">
        <f t="shared" si="1"/>
        <v>103.40964442279589</v>
      </c>
    </row>
    <row r="88" spans="1:7" s="290" customFormat="1" ht="11.25">
      <c r="A88" s="289">
        <v>381</v>
      </c>
      <c r="B88" s="290" t="s">
        <v>52</v>
      </c>
      <c r="C88" s="200">
        <v>711500</v>
      </c>
      <c r="D88" s="200">
        <v>741500</v>
      </c>
      <c r="E88" s="200" t="e">
        <f>SUM(#REF!)</f>
        <v>#REF!</v>
      </c>
      <c r="F88" s="200" t="e">
        <f>SUM(#REF!)</f>
        <v>#REF!</v>
      </c>
      <c r="G88" s="78">
        <f t="shared" si="1"/>
        <v>104.21644413211526</v>
      </c>
    </row>
    <row r="89" spans="1:7" s="290" customFormat="1" ht="11.25">
      <c r="A89" s="289">
        <v>383</v>
      </c>
      <c r="B89" s="290" t="s">
        <v>341</v>
      </c>
      <c r="C89" s="200">
        <v>0</v>
      </c>
      <c r="D89" s="200">
        <v>0</v>
      </c>
      <c r="E89" s="200"/>
      <c r="F89" s="200"/>
      <c r="G89" s="78">
        <v>0</v>
      </c>
    </row>
    <row r="90" spans="1:8" s="290" customFormat="1" ht="12.75">
      <c r="A90" s="289">
        <v>385</v>
      </c>
      <c r="B90" s="290" t="s">
        <v>50</v>
      </c>
      <c r="C90" s="200">
        <v>15000</v>
      </c>
      <c r="D90" s="200">
        <v>20000</v>
      </c>
      <c r="E90" s="200" t="e">
        <f>SUM('Posebni dio'!H91)</f>
        <v>#REF!</v>
      </c>
      <c r="F90" s="200" t="e">
        <f>SUM('Posebni dio'!I91)</f>
        <v>#REF!</v>
      </c>
      <c r="G90" s="78">
        <f t="shared" si="1"/>
        <v>133.33333333333331</v>
      </c>
      <c r="H90" s="371"/>
    </row>
    <row r="91" spans="1:7" s="290" customFormat="1" ht="11.25">
      <c r="A91" s="289">
        <v>386</v>
      </c>
      <c r="B91" s="290" t="s">
        <v>222</v>
      </c>
      <c r="C91" s="200">
        <v>300000</v>
      </c>
      <c r="D91" s="200">
        <v>300000</v>
      </c>
      <c r="E91" s="200" t="e">
        <f>SUM('Posebni dio'!H234)</f>
        <v>#REF!</v>
      </c>
      <c r="F91" s="200" t="e">
        <f>SUM('Posebni dio'!I234)</f>
        <v>#REF!</v>
      </c>
      <c r="G91" s="78">
        <v>0</v>
      </c>
    </row>
    <row r="92" spans="1:8" s="41" customFormat="1" ht="11.25">
      <c r="A92" s="178">
        <v>4</v>
      </c>
      <c r="B92" s="158" t="s">
        <v>11</v>
      </c>
      <c r="C92" s="259">
        <f>SUM(C93,C95)</f>
        <v>2445000</v>
      </c>
      <c r="D92" s="259">
        <f>SUM(D93,D95)</f>
        <v>3310000</v>
      </c>
      <c r="E92" s="259">
        <f>SUM(E93,E95)</f>
        <v>14816000</v>
      </c>
      <c r="F92" s="259">
        <f>SUM(F93,F95)</f>
        <v>11018700</v>
      </c>
      <c r="G92" s="228">
        <f t="shared" si="1"/>
        <v>135.37832310838448</v>
      </c>
      <c r="H92" s="28"/>
    </row>
    <row r="93" spans="1:8" s="41" customFormat="1" ht="11.25">
      <c r="A93" s="177">
        <v>41</v>
      </c>
      <c r="B93" s="28" t="s">
        <v>223</v>
      </c>
      <c r="C93" s="211">
        <f>SUM(C94,)</f>
        <v>60000</v>
      </c>
      <c r="D93" s="211">
        <f>SUM(D94,)</f>
        <v>60000</v>
      </c>
      <c r="E93" s="176">
        <v>0</v>
      </c>
      <c r="F93" s="176">
        <v>180000</v>
      </c>
      <c r="G93" s="377">
        <v>0</v>
      </c>
      <c r="H93" s="28"/>
    </row>
    <row r="94" spans="1:7" s="290" customFormat="1" ht="11.25">
      <c r="A94" s="359">
        <v>411</v>
      </c>
      <c r="B94" s="290" t="s">
        <v>53</v>
      </c>
      <c r="C94" s="360">
        <v>60000</v>
      </c>
      <c r="D94" s="360">
        <v>60000</v>
      </c>
      <c r="E94" s="360"/>
      <c r="F94" s="360"/>
      <c r="G94" s="78">
        <v>0</v>
      </c>
    </row>
    <row r="95" spans="1:8" s="41" customFormat="1" ht="11.25">
      <c r="A95" s="177">
        <v>42</v>
      </c>
      <c r="B95" s="28" t="s">
        <v>12</v>
      </c>
      <c r="C95" s="211">
        <f>SUM(C96,C97,C100,C99,C98)</f>
        <v>2385000</v>
      </c>
      <c r="D95" s="211">
        <f>SUM(D96,D97,D100,D99,D98)</f>
        <v>3250000</v>
      </c>
      <c r="E95" s="176">
        <v>14816000</v>
      </c>
      <c r="F95" s="176">
        <v>10838700</v>
      </c>
      <c r="G95" s="377">
        <f>+D95/C95*100</f>
        <v>136.26834381551362</v>
      </c>
      <c r="H95" s="28"/>
    </row>
    <row r="96" spans="1:9" s="141" customFormat="1" ht="11.25">
      <c r="A96" s="289">
        <v>421</v>
      </c>
      <c r="B96" s="290" t="s">
        <v>55</v>
      </c>
      <c r="C96" s="200">
        <v>1900000</v>
      </c>
      <c r="D96" s="200">
        <v>2550000</v>
      </c>
      <c r="E96" s="200" t="e">
        <f>SUM(#REF!)</f>
        <v>#REF!</v>
      </c>
      <c r="F96" s="200" t="e">
        <f>SUM(#REF!)</f>
        <v>#REF!</v>
      </c>
      <c r="G96" s="78">
        <f>+D96/C96*100</f>
        <v>134.21052631578948</v>
      </c>
      <c r="H96" s="290"/>
      <c r="I96" s="290"/>
    </row>
    <row r="97" spans="1:17" s="363" customFormat="1" ht="11.25">
      <c r="A97" s="289">
        <v>422</v>
      </c>
      <c r="B97" s="290" t="s">
        <v>43</v>
      </c>
      <c r="C97" s="200">
        <v>270000</v>
      </c>
      <c r="D97" s="200">
        <v>480000</v>
      </c>
      <c r="E97" s="200">
        <f>SUM(E99:E99)</f>
        <v>0</v>
      </c>
      <c r="F97" s="200">
        <f>SUM(F99:F99)</f>
        <v>0</v>
      </c>
      <c r="G97" s="78">
        <f>+D97/C97*100</f>
        <v>177.77777777777777</v>
      </c>
      <c r="H97" s="290"/>
      <c r="I97" s="130"/>
      <c r="J97" s="372"/>
      <c r="K97" s="372"/>
      <c r="L97" s="372"/>
      <c r="M97" s="372"/>
      <c r="N97" s="372"/>
      <c r="O97" s="372"/>
      <c r="P97" s="372"/>
      <c r="Q97" s="372"/>
    </row>
    <row r="98" spans="1:17" s="363" customFormat="1" ht="11.25">
      <c r="A98" s="289">
        <v>423</v>
      </c>
      <c r="B98" s="290" t="s">
        <v>384</v>
      </c>
      <c r="C98" s="200">
        <v>200000</v>
      </c>
      <c r="D98" s="200">
        <v>200000</v>
      </c>
      <c r="E98" s="200"/>
      <c r="F98" s="200"/>
      <c r="G98" s="78"/>
      <c r="H98" s="290"/>
      <c r="I98" s="130"/>
      <c r="J98" s="372"/>
      <c r="K98" s="372"/>
      <c r="L98" s="372"/>
      <c r="M98" s="372"/>
      <c r="N98" s="372"/>
      <c r="O98" s="372"/>
      <c r="P98" s="372"/>
      <c r="Q98" s="372"/>
    </row>
    <row r="99" spans="1:17" s="81" customFormat="1" ht="12.75">
      <c r="A99" s="27">
        <v>425</v>
      </c>
      <c r="B99" s="28" t="s">
        <v>332</v>
      </c>
      <c r="C99" s="287">
        <v>15000</v>
      </c>
      <c r="D99" s="209">
        <v>20000</v>
      </c>
      <c r="E99" s="199"/>
      <c r="F99" s="199"/>
      <c r="G99" s="377">
        <v>0</v>
      </c>
      <c r="H99"/>
      <c r="I99" s="131"/>
      <c r="J99" s="131"/>
      <c r="K99" s="131"/>
      <c r="L99" s="131"/>
      <c r="M99" s="131"/>
      <c r="N99" s="131"/>
      <c r="O99" s="131"/>
      <c r="P99" s="131"/>
      <c r="Q99" s="131"/>
    </row>
    <row r="100" spans="1:17" s="141" customFormat="1" ht="12.75">
      <c r="A100" s="289">
        <v>426</v>
      </c>
      <c r="B100" s="290" t="s">
        <v>51</v>
      </c>
      <c r="C100" s="200">
        <v>0</v>
      </c>
      <c r="D100" s="200">
        <v>0</v>
      </c>
      <c r="E100" s="200">
        <v>781500</v>
      </c>
      <c r="F100" s="200">
        <v>805500</v>
      </c>
      <c r="G100" s="78">
        <v>0</v>
      </c>
      <c r="H100" s="371"/>
      <c r="I100" s="372"/>
      <c r="J100" s="373"/>
      <c r="K100" s="373"/>
      <c r="L100" s="373"/>
      <c r="M100" s="373"/>
      <c r="N100" s="373"/>
      <c r="O100" s="373"/>
      <c r="P100" s="373"/>
      <c r="Q100" s="373"/>
    </row>
    <row r="101" spans="1:17" s="28" customFormat="1" ht="11.25">
      <c r="A101" s="24" t="s">
        <v>188</v>
      </c>
      <c r="B101" s="24"/>
      <c r="C101" s="164"/>
      <c r="D101" s="330"/>
      <c r="E101" s="164"/>
      <c r="F101" s="164"/>
      <c r="G101" s="164">
        <v>0</v>
      </c>
      <c r="H101" s="141"/>
      <c r="I101" s="208"/>
      <c r="J101" s="132"/>
      <c r="K101" s="132"/>
      <c r="L101" s="132"/>
      <c r="M101" s="132"/>
      <c r="N101" s="132"/>
      <c r="O101" s="132"/>
      <c r="P101" s="132"/>
      <c r="Q101" s="132"/>
    </row>
    <row r="102" spans="1:17" s="28" customFormat="1" ht="11.25">
      <c r="A102" s="178">
        <v>8</v>
      </c>
      <c r="B102" s="179" t="s">
        <v>189</v>
      </c>
      <c r="C102" s="260">
        <f aca="true" t="shared" si="2" ref="C102:D104">SUM(C103)</f>
        <v>0</v>
      </c>
      <c r="D102" s="260">
        <f t="shared" si="2"/>
        <v>0</v>
      </c>
      <c r="E102" s="259">
        <v>0</v>
      </c>
      <c r="F102" s="259">
        <v>20700</v>
      </c>
      <c r="G102" s="228">
        <v>0</v>
      </c>
      <c r="H102" s="141"/>
      <c r="I102" s="132"/>
      <c r="J102" s="132"/>
      <c r="K102" s="132"/>
      <c r="L102" s="132"/>
      <c r="M102" s="132"/>
      <c r="N102" s="132"/>
      <c r="O102" s="132"/>
      <c r="P102" s="132"/>
      <c r="Q102" s="132"/>
    </row>
    <row r="103" spans="1:17" s="41" customFormat="1" ht="12.75">
      <c r="A103" s="139">
        <v>81</v>
      </c>
      <c r="B103" s="86" t="s">
        <v>224</v>
      </c>
      <c r="C103" s="173">
        <f t="shared" si="2"/>
        <v>0</v>
      </c>
      <c r="D103" s="173">
        <f t="shared" si="2"/>
        <v>0</v>
      </c>
      <c r="E103" s="138"/>
      <c r="F103" s="138"/>
      <c r="G103" s="377">
        <v>0</v>
      </c>
      <c r="H103" s="220"/>
      <c r="I103" s="132"/>
      <c r="J103" s="207"/>
      <c r="K103" s="207"/>
      <c r="L103" s="207"/>
      <c r="M103" s="207"/>
      <c r="N103" s="207"/>
      <c r="O103" s="207"/>
      <c r="P103" s="207"/>
      <c r="Q103" s="207"/>
    </row>
    <row r="104" spans="1:9" ht="12.75">
      <c r="A104" s="139">
        <v>813</v>
      </c>
      <c r="B104" s="86" t="s">
        <v>225</v>
      </c>
      <c r="C104" s="173">
        <f t="shared" si="2"/>
        <v>0</v>
      </c>
      <c r="D104" s="173">
        <f t="shared" si="2"/>
        <v>0</v>
      </c>
      <c r="E104" s="138"/>
      <c r="F104" s="138"/>
      <c r="G104" s="214">
        <v>0</v>
      </c>
      <c r="I104" s="207"/>
    </row>
    <row r="105" spans="1:17" s="28" customFormat="1" ht="11.25">
      <c r="A105" s="80">
        <v>8132</v>
      </c>
      <c r="B105" s="15" t="s">
        <v>307</v>
      </c>
      <c r="C105" s="210">
        <v>0</v>
      </c>
      <c r="D105" s="210">
        <v>0</v>
      </c>
      <c r="E105" s="16"/>
      <c r="F105" s="16"/>
      <c r="G105" s="214">
        <v>0</v>
      </c>
      <c r="I105" s="15"/>
      <c r="L105" s="133"/>
      <c r="M105" s="133"/>
      <c r="N105" s="133"/>
      <c r="O105" s="133"/>
      <c r="P105" s="133"/>
      <c r="Q105" s="133"/>
    </row>
    <row r="106" spans="1:17" s="28" customFormat="1" ht="11.25">
      <c r="A106" s="128">
        <v>9</v>
      </c>
      <c r="B106" s="25" t="s">
        <v>192</v>
      </c>
      <c r="C106" s="258">
        <f>SUM(C107)</f>
        <v>1809570</v>
      </c>
      <c r="D106" s="258">
        <f>SUM(D107)</f>
        <v>0</v>
      </c>
      <c r="E106" s="243">
        <v>0</v>
      </c>
      <c r="F106" s="243">
        <v>-3534883.2</v>
      </c>
      <c r="G106" s="228">
        <v>0</v>
      </c>
      <c r="L106" s="134"/>
      <c r="M106" s="134"/>
      <c r="N106" s="134"/>
      <c r="O106" s="134"/>
      <c r="P106" s="133"/>
      <c r="Q106" s="133"/>
    </row>
    <row r="107" spans="1:17" s="41" customFormat="1" ht="11.25">
      <c r="A107" s="27">
        <v>92</v>
      </c>
      <c r="B107" s="28" t="s">
        <v>226</v>
      </c>
      <c r="C107" s="165">
        <f>SUM(C108)</f>
        <v>1809570</v>
      </c>
      <c r="D107" s="344">
        <f>SUM(D108)</f>
        <v>0</v>
      </c>
      <c r="E107" s="14">
        <v>0</v>
      </c>
      <c r="F107" s="14">
        <v>-3534883.2</v>
      </c>
      <c r="G107" s="377">
        <v>0</v>
      </c>
      <c r="I107" s="28"/>
      <c r="L107" s="204"/>
      <c r="M107" s="204"/>
      <c r="N107" s="204"/>
      <c r="O107" s="204"/>
      <c r="P107" s="137"/>
      <c r="Q107" s="137"/>
    </row>
    <row r="108" spans="1:17" s="28" customFormat="1" ht="11.25">
      <c r="A108" s="27">
        <v>922</v>
      </c>
      <c r="B108" s="28" t="s">
        <v>227</v>
      </c>
      <c r="C108" s="30">
        <v>1809570</v>
      </c>
      <c r="D108" s="345"/>
      <c r="E108" s="14">
        <v>0</v>
      </c>
      <c r="F108" s="14">
        <v>-3534883.2</v>
      </c>
      <c r="G108" s="214">
        <v>0</v>
      </c>
      <c r="I108" s="41"/>
      <c r="L108" s="133"/>
      <c r="M108" s="133"/>
      <c r="N108" s="133"/>
      <c r="O108" s="133"/>
      <c r="P108" s="133"/>
      <c r="Q108" s="133"/>
    </row>
    <row r="109" spans="1:17" s="41" customFormat="1" ht="12.75">
      <c r="A109" s="181"/>
      <c r="C109" s="203"/>
      <c r="D109" s="334"/>
      <c r="E109" s="36"/>
      <c r="F109" s="36"/>
      <c r="G109" s="14"/>
      <c r="H109"/>
      <c r="I109" s="28"/>
      <c r="L109" s="137"/>
      <c r="M109" s="137"/>
      <c r="N109" s="137"/>
      <c r="O109" s="137"/>
      <c r="P109" s="137"/>
      <c r="Q109" s="137"/>
    </row>
    <row r="110" spans="1:17" s="28" customFormat="1" ht="12.75">
      <c r="A110" s="27"/>
      <c r="C110" s="170"/>
      <c r="D110" s="335"/>
      <c r="E110" s="14"/>
      <c r="F110" s="14"/>
      <c r="G110" s="14"/>
      <c r="H110"/>
      <c r="I110" s="41"/>
      <c r="L110" s="134"/>
      <c r="M110" s="134"/>
      <c r="N110" s="134"/>
      <c r="O110" s="134"/>
      <c r="P110" s="133"/>
      <c r="Q110" s="133"/>
    </row>
    <row r="111" spans="1:17" s="41" customFormat="1" ht="12.75">
      <c r="A111" s="15"/>
      <c r="B111" s="17" t="s">
        <v>290</v>
      </c>
      <c r="C111" s="160"/>
      <c r="D111" s="237"/>
      <c r="E111" s="16"/>
      <c r="F111" s="16"/>
      <c r="G111" s="16"/>
      <c r="H111"/>
      <c r="I111" s="28"/>
      <c r="L111" s="204"/>
      <c r="M111" s="204"/>
      <c r="N111" s="204"/>
      <c r="O111" s="204"/>
      <c r="P111" s="137"/>
      <c r="Q111" s="137"/>
    </row>
    <row r="112" spans="1:17" s="41" customFormat="1" ht="12.75">
      <c r="A112" s="15"/>
      <c r="B112" s="15" t="s">
        <v>291</v>
      </c>
      <c r="C112" s="160"/>
      <c r="D112" s="237"/>
      <c r="E112" s="16"/>
      <c r="F112" s="16"/>
      <c r="G112" s="16"/>
      <c r="H112"/>
      <c r="L112" s="204"/>
      <c r="M112" s="204"/>
      <c r="N112" s="204"/>
      <c r="O112" s="204"/>
      <c r="P112" s="137"/>
      <c r="Q112" s="137"/>
    </row>
    <row r="113" spans="1:17" s="28" customFormat="1" ht="12.75">
      <c r="A113" s="15"/>
      <c r="B113" s="15" t="s">
        <v>292</v>
      </c>
      <c r="C113" s="160"/>
      <c r="D113" s="237"/>
      <c r="E113" s="16"/>
      <c r="F113" s="16"/>
      <c r="G113" s="16"/>
      <c r="H113"/>
      <c r="I113" s="41"/>
      <c r="L113" s="133"/>
      <c r="M113" s="133"/>
      <c r="N113" s="133"/>
      <c r="O113" s="133"/>
      <c r="P113" s="133"/>
      <c r="Q113" s="133"/>
    </row>
    <row r="114" spans="1:17" s="28" customFormat="1" ht="12.75">
      <c r="A114" s="15"/>
      <c r="B114" s="80" t="s">
        <v>293</v>
      </c>
      <c r="C114" s="160"/>
      <c r="D114" s="237"/>
      <c r="E114" s="16"/>
      <c r="F114" s="16"/>
      <c r="G114" s="16"/>
      <c r="H114"/>
      <c r="L114" s="134"/>
      <c r="M114" s="134"/>
      <c r="N114" s="134"/>
      <c r="O114" s="134"/>
      <c r="P114" s="133"/>
      <c r="Q114" s="133"/>
    </row>
    <row r="115" spans="1:17" s="41" customFormat="1" ht="12.75">
      <c r="A115" s="15"/>
      <c r="B115" s="15" t="s">
        <v>294</v>
      </c>
      <c r="C115" s="160"/>
      <c r="D115" s="237"/>
      <c r="E115" s="16"/>
      <c r="F115" s="16"/>
      <c r="G115" s="16"/>
      <c r="H115"/>
      <c r="I115" s="28"/>
      <c r="L115" s="204"/>
      <c r="M115" s="204"/>
      <c r="N115" s="204"/>
      <c r="O115" s="204"/>
      <c r="P115" s="137"/>
      <c r="Q115" s="137"/>
    </row>
    <row r="116" spans="1:17" s="41" customFormat="1" ht="12.75">
      <c r="A116" s="15"/>
      <c r="B116" s="15" t="s">
        <v>295</v>
      </c>
      <c r="C116" s="160"/>
      <c r="D116" s="237"/>
      <c r="E116" s="16"/>
      <c r="F116" s="16"/>
      <c r="G116" s="16"/>
      <c r="H116"/>
      <c r="L116" s="204"/>
      <c r="M116" s="204"/>
      <c r="N116" s="204"/>
      <c r="O116" s="204"/>
      <c r="P116" s="137"/>
      <c r="Q116" s="137"/>
    </row>
    <row r="117" spans="1:17" s="41" customFormat="1" ht="12.75">
      <c r="A117" s="15"/>
      <c r="B117" s="15" t="s">
        <v>296</v>
      </c>
      <c r="C117" s="160"/>
      <c r="D117" s="237"/>
      <c r="E117" s="16"/>
      <c r="F117" s="16"/>
      <c r="G117" s="16"/>
      <c r="H117"/>
      <c r="L117" s="204"/>
      <c r="M117" s="204"/>
      <c r="N117" s="204"/>
      <c r="O117" s="204"/>
      <c r="P117" s="137"/>
      <c r="Q117" s="137"/>
    </row>
    <row r="118" spans="1:17" s="41" customFormat="1" ht="12.75">
      <c r="A118" s="15"/>
      <c r="B118" s="15" t="s">
        <v>297</v>
      </c>
      <c r="C118" s="160"/>
      <c r="D118" s="237"/>
      <c r="E118" s="16"/>
      <c r="F118" s="16"/>
      <c r="G118" s="16"/>
      <c r="H118"/>
      <c r="L118" s="204"/>
      <c r="M118" s="204"/>
      <c r="N118" s="204"/>
      <c r="O118" s="204"/>
      <c r="P118" s="137"/>
      <c r="Q118" s="137"/>
    </row>
    <row r="119" spans="1:17" s="28" customFormat="1" ht="12.75">
      <c r="A119" s="15"/>
      <c r="B119" s="15" t="s">
        <v>363</v>
      </c>
      <c r="C119" s="160"/>
      <c r="D119" s="237"/>
      <c r="E119" s="16"/>
      <c r="F119" s="16"/>
      <c r="G119" s="16"/>
      <c r="H119"/>
      <c r="I119" s="41"/>
      <c r="J119" s="132"/>
      <c r="K119" s="134"/>
      <c r="L119" s="134"/>
      <c r="M119" s="134"/>
      <c r="N119" s="134"/>
      <c r="O119" s="133"/>
      <c r="P119" s="133"/>
      <c r="Q119" s="133"/>
    </row>
    <row r="120" spans="1:17" s="41" customFormat="1" ht="12.75">
      <c r="A120" s="15"/>
      <c r="B120" s="15"/>
      <c r="C120" s="160"/>
      <c r="D120" s="237"/>
      <c r="E120" s="16"/>
      <c r="F120" s="16"/>
      <c r="G120" s="16"/>
      <c r="H120"/>
      <c r="I120" s="28"/>
      <c r="J120" s="136"/>
      <c r="K120" s="204"/>
      <c r="L120" s="204"/>
      <c r="M120" s="204"/>
      <c r="N120" s="204"/>
      <c r="O120" s="137"/>
      <c r="P120" s="137"/>
      <c r="Q120" s="137"/>
    </row>
    <row r="121" spans="1:17" s="41" customFormat="1" ht="12.75">
      <c r="A121" s="15"/>
      <c r="B121" s="232"/>
      <c r="C121" s="237"/>
      <c r="D121" s="237"/>
      <c r="E121" s="16"/>
      <c r="F121" s="16"/>
      <c r="G121" s="16"/>
      <c r="H121"/>
      <c r="J121" s="136"/>
      <c r="K121" s="204"/>
      <c r="L121" s="204"/>
      <c r="M121" s="204"/>
      <c r="N121" s="204"/>
      <c r="O121" s="137"/>
      <c r="P121" s="137"/>
      <c r="Q121" s="137"/>
    </row>
    <row r="122" spans="1:17" s="41" customFormat="1" ht="12.75">
      <c r="A122" s="15"/>
      <c r="B122" s="15" t="s">
        <v>411</v>
      </c>
      <c r="C122" s="237"/>
      <c r="D122" s="237"/>
      <c r="E122" s="16"/>
      <c r="F122" s="16"/>
      <c r="G122" s="16"/>
      <c r="H122"/>
      <c r="J122" s="136"/>
      <c r="K122" s="204"/>
      <c r="L122" s="204"/>
      <c r="M122" s="204"/>
      <c r="N122" s="204"/>
      <c r="O122" s="137"/>
      <c r="P122" s="137"/>
      <c r="Q122" s="137"/>
    </row>
    <row r="123" spans="1:17" s="41" customFormat="1" ht="12.75">
      <c r="A123" s="15"/>
      <c r="B123" s="277" t="s">
        <v>322</v>
      </c>
      <c r="C123" s="160"/>
      <c r="D123" s="237"/>
      <c r="E123" s="16"/>
      <c r="F123" s="16"/>
      <c r="G123" s="16"/>
      <c r="H123"/>
      <c r="J123" s="136"/>
      <c r="K123" s="204"/>
      <c r="L123" s="204"/>
      <c r="M123" s="204"/>
      <c r="N123" s="204"/>
      <c r="O123" s="137"/>
      <c r="P123" s="137"/>
      <c r="Q123" s="137"/>
    </row>
    <row r="124" spans="1:17" s="41" customFormat="1" ht="12.75">
      <c r="A124" s="15"/>
      <c r="B124" s="15"/>
      <c r="C124" s="160"/>
      <c r="D124" s="237"/>
      <c r="E124" s="16"/>
      <c r="F124" s="16"/>
      <c r="G124" s="16"/>
      <c r="H124"/>
      <c r="J124" s="136"/>
      <c r="K124" s="204"/>
      <c r="L124" s="204"/>
      <c r="M124" s="204"/>
      <c r="N124" s="204"/>
      <c r="O124" s="137"/>
      <c r="P124" s="137"/>
      <c r="Q124" s="137"/>
    </row>
    <row r="125" spans="1:18" s="28" customFormat="1" ht="12.75">
      <c r="A125" s="15"/>
      <c r="B125" s="197"/>
      <c r="C125" s="160"/>
      <c r="D125" s="237"/>
      <c r="E125" s="16"/>
      <c r="F125" s="16"/>
      <c r="G125" s="16"/>
      <c r="H125"/>
      <c r="I125" s="41"/>
      <c r="J125" s="134"/>
      <c r="K125" s="134"/>
      <c r="L125" s="134"/>
      <c r="M125" s="134"/>
      <c r="N125" s="134"/>
      <c r="O125" s="134"/>
      <c r="P125" s="134"/>
      <c r="Q125" s="135"/>
      <c r="R125" s="129"/>
    </row>
    <row r="126" spans="1:18" s="41" customFormat="1" ht="12.75">
      <c r="A126" s="15"/>
      <c r="B126" s="15"/>
      <c r="C126" s="160"/>
      <c r="D126" s="237"/>
      <c r="E126" s="16"/>
      <c r="F126" s="16"/>
      <c r="G126" s="16"/>
      <c r="H126"/>
      <c r="I126" s="28"/>
      <c r="J126" s="204"/>
      <c r="K126" s="204"/>
      <c r="L126" s="204"/>
      <c r="M126" s="204"/>
      <c r="N126" s="204"/>
      <c r="O126" s="204"/>
      <c r="P126" s="204"/>
      <c r="Q126" s="205"/>
      <c r="R126" s="117"/>
    </row>
    <row r="127" spans="1:18" s="41" customFormat="1" ht="12.75">
      <c r="A127" s="15"/>
      <c r="B127" s="15"/>
      <c r="C127" s="160"/>
      <c r="D127" s="237"/>
      <c r="E127" s="16"/>
      <c r="F127" s="16"/>
      <c r="G127" s="16"/>
      <c r="H127"/>
      <c r="J127" s="204"/>
      <c r="K127" s="204"/>
      <c r="L127" s="204"/>
      <c r="M127" s="204"/>
      <c r="N127" s="204"/>
      <c r="O127" s="204"/>
      <c r="P127" s="204"/>
      <c r="Q127" s="205"/>
      <c r="R127" s="117"/>
    </row>
    <row r="128" spans="1:18" s="41" customFormat="1" ht="12.75">
      <c r="A128" s="15"/>
      <c r="B128" s="15"/>
      <c r="C128" s="160"/>
      <c r="D128" s="237"/>
      <c r="E128" s="16"/>
      <c r="F128" s="16"/>
      <c r="G128" s="16"/>
      <c r="H128"/>
      <c r="J128" s="204"/>
      <c r="K128" s="204"/>
      <c r="L128" s="204"/>
      <c r="M128" s="204"/>
      <c r="N128" s="204"/>
      <c r="O128" s="204"/>
      <c r="P128" s="204"/>
      <c r="Q128" s="205"/>
      <c r="R128" s="117"/>
    </row>
    <row r="129" spans="1:18" s="41" customFormat="1" ht="12.75">
      <c r="A129" s="15"/>
      <c r="B129" s="15"/>
      <c r="C129" s="160"/>
      <c r="D129" s="237"/>
      <c r="E129" s="16"/>
      <c r="F129" s="16"/>
      <c r="G129" s="16"/>
      <c r="H129"/>
      <c r="J129" s="204"/>
      <c r="K129" s="204"/>
      <c r="L129" s="204"/>
      <c r="M129" s="204"/>
      <c r="N129" s="204"/>
      <c r="O129" s="204"/>
      <c r="P129" s="204"/>
      <c r="Q129" s="205"/>
      <c r="R129" s="117"/>
    </row>
    <row r="130" spans="1:18" s="41" customFormat="1" ht="12.75">
      <c r="A130" s="15"/>
      <c r="B130" s="15"/>
      <c r="C130" s="160"/>
      <c r="D130" s="237"/>
      <c r="E130" s="16"/>
      <c r="F130" s="16"/>
      <c r="G130" s="16"/>
      <c r="H130"/>
      <c r="J130" s="204"/>
      <c r="K130" s="204"/>
      <c r="L130" s="204"/>
      <c r="M130" s="204"/>
      <c r="N130" s="204"/>
      <c r="O130" s="204"/>
      <c r="P130" s="204"/>
      <c r="Q130" s="205"/>
      <c r="R130" s="117"/>
    </row>
    <row r="131" spans="1:18" s="41" customFormat="1" ht="12.75">
      <c r="A131" s="15"/>
      <c r="B131" s="15"/>
      <c r="C131" s="160"/>
      <c r="D131" s="237"/>
      <c r="E131" s="16"/>
      <c r="F131" s="16"/>
      <c r="G131" s="16"/>
      <c r="H131"/>
      <c r="J131" s="204"/>
      <c r="K131" s="204"/>
      <c r="L131" s="204"/>
      <c r="M131" s="204"/>
      <c r="N131" s="204"/>
      <c r="O131" s="204"/>
      <c r="P131" s="204"/>
      <c r="Q131" s="205"/>
      <c r="R131" s="117"/>
    </row>
    <row r="132" spans="1:18" s="41" customFormat="1" ht="12.75">
      <c r="A132" s="15"/>
      <c r="B132" s="15"/>
      <c r="C132" s="160"/>
      <c r="D132" s="237"/>
      <c r="E132" s="16"/>
      <c r="F132" s="16"/>
      <c r="G132" s="16"/>
      <c r="H132"/>
      <c r="J132" s="204"/>
      <c r="K132" s="204"/>
      <c r="L132" s="204"/>
      <c r="M132" s="204"/>
      <c r="N132" s="204"/>
      <c r="O132" s="204"/>
      <c r="P132" s="204"/>
      <c r="Q132" s="205"/>
      <c r="R132" s="117"/>
    </row>
    <row r="133" spans="1:18" s="41" customFormat="1" ht="12.75">
      <c r="A133" s="15"/>
      <c r="B133" s="15"/>
      <c r="C133" s="160"/>
      <c r="D133" s="237"/>
      <c r="E133" s="16"/>
      <c r="F133" s="16"/>
      <c r="G133" s="16"/>
      <c r="H133"/>
      <c r="J133" s="204"/>
      <c r="K133" s="204"/>
      <c r="L133" s="204"/>
      <c r="M133" s="204"/>
      <c r="N133" s="204"/>
      <c r="O133" s="204"/>
      <c r="P133" s="204"/>
      <c r="Q133" s="205"/>
      <c r="R133" s="117"/>
    </row>
    <row r="134" spans="1:17" s="28" customFormat="1" ht="12.75">
      <c r="A134" s="15"/>
      <c r="B134" s="15"/>
      <c r="C134" s="160"/>
      <c r="D134" s="237"/>
      <c r="E134" s="16"/>
      <c r="F134" s="16"/>
      <c r="G134" s="16"/>
      <c r="H134"/>
      <c r="I134" s="41"/>
      <c r="J134" s="132"/>
      <c r="K134" s="134"/>
      <c r="L134" s="134"/>
      <c r="M134" s="134"/>
      <c r="N134" s="134"/>
      <c r="O134" s="133"/>
      <c r="P134" s="133"/>
      <c r="Q134" s="133"/>
    </row>
    <row r="135" spans="1:17" s="41" customFormat="1" ht="12.75">
      <c r="A135" s="15"/>
      <c r="B135" s="15"/>
      <c r="C135" s="160"/>
      <c r="D135" s="237"/>
      <c r="E135" s="16"/>
      <c r="F135" s="16"/>
      <c r="G135" s="16"/>
      <c r="H135"/>
      <c r="I135" s="14"/>
      <c r="J135" s="136"/>
      <c r="K135" s="204"/>
      <c r="L135" s="204"/>
      <c r="M135" s="204"/>
      <c r="N135" s="204"/>
      <c r="O135" s="137"/>
      <c r="P135" s="137"/>
      <c r="Q135" s="137"/>
    </row>
    <row r="136" spans="1:17" s="28" customFormat="1" ht="12.75">
      <c r="A136" s="15"/>
      <c r="B136" s="15"/>
      <c r="C136" s="160"/>
      <c r="D136" s="237"/>
      <c r="E136" s="16"/>
      <c r="F136" s="16"/>
      <c r="G136" s="16"/>
      <c r="H136"/>
      <c r="I136" s="41"/>
      <c r="J136" s="132"/>
      <c r="K136" s="134"/>
      <c r="L136" s="134"/>
      <c r="M136" s="134"/>
      <c r="N136" s="134"/>
      <c r="O136" s="133"/>
      <c r="P136" s="133"/>
      <c r="Q136" s="133"/>
    </row>
    <row r="137" spans="1:17" s="41" customFormat="1" ht="12.75">
      <c r="A137" s="15"/>
      <c r="B137" s="15"/>
      <c r="C137" s="160"/>
      <c r="D137" s="237"/>
      <c r="E137" s="16"/>
      <c r="F137" s="16"/>
      <c r="G137" s="16"/>
      <c r="H137"/>
      <c r="I137" s="28"/>
      <c r="J137" s="136"/>
      <c r="K137" s="204"/>
      <c r="L137" s="204"/>
      <c r="M137" s="204"/>
      <c r="N137" s="204"/>
      <c r="O137" s="137"/>
      <c r="P137" s="137"/>
      <c r="Q137" s="137"/>
    </row>
    <row r="138" spans="1:17" s="41" customFormat="1" ht="12.75">
      <c r="A138" s="15"/>
      <c r="B138" s="15"/>
      <c r="C138" s="160"/>
      <c r="D138" s="237"/>
      <c r="E138" s="16"/>
      <c r="F138" s="16"/>
      <c r="G138" s="16"/>
      <c r="H138"/>
      <c r="J138" s="136"/>
      <c r="K138" s="204"/>
      <c r="L138" s="204"/>
      <c r="M138" s="204"/>
      <c r="N138" s="204"/>
      <c r="O138" s="137"/>
      <c r="P138" s="137"/>
      <c r="Q138" s="137"/>
    </row>
    <row r="139" spans="1:17" s="41" customFormat="1" ht="12.75">
      <c r="A139" s="15"/>
      <c r="B139" s="15"/>
      <c r="C139" s="160"/>
      <c r="D139" s="237"/>
      <c r="E139" s="16"/>
      <c r="F139" s="16"/>
      <c r="G139" s="16"/>
      <c r="H139"/>
      <c r="J139" s="136"/>
      <c r="K139" s="204"/>
      <c r="L139" s="204"/>
      <c r="M139" s="204"/>
      <c r="N139" s="204"/>
      <c r="O139" s="137"/>
      <c r="P139" s="137"/>
      <c r="Q139" s="137"/>
    </row>
    <row r="140" spans="1:17" s="41" customFormat="1" ht="12.75">
      <c r="A140" s="15"/>
      <c r="B140" s="15"/>
      <c r="C140" s="160"/>
      <c r="D140" s="237"/>
      <c r="E140" s="16"/>
      <c r="F140" s="16"/>
      <c r="G140" s="16"/>
      <c r="H140"/>
      <c r="J140" s="136"/>
      <c r="K140" s="204"/>
      <c r="L140" s="204"/>
      <c r="M140" s="204"/>
      <c r="N140" s="204"/>
      <c r="O140" s="137"/>
      <c r="P140" s="137"/>
      <c r="Q140" s="137"/>
    </row>
    <row r="141" spans="1:17" s="41" customFormat="1" ht="12.75">
      <c r="A141" s="15"/>
      <c r="B141" s="15"/>
      <c r="C141" s="160"/>
      <c r="D141" s="237"/>
      <c r="E141" s="16"/>
      <c r="F141" s="16"/>
      <c r="G141" s="16"/>
      <c r="H141"/>
      <c r="J141" s="136"/>
      <c r="K141" s="204"/>
      <c r="L141" s="204"/>
      <c r="M141" s="204"/>
      <c r="N141" s="204"/>
      <c r="O141" s="137"/>
      <c r="P141" s="137"/>
      <c r="Q141" s="137"/>
    </row>
    <row r="142" spans="1:17" s="41" customFormat="1" ht="12.75">
      <c r="A142" s="15"/>
      <c r="B142" s="15"/>
      <c r="C142" s="160"/>
      <c r="D142" s="237"/>
      <c r="E142" s="16"/>
      <c r="F142" s="16"/>
      <c r="G142" s="16"/>
      <c r="H142"/>
      <c r="J142" s="136"/>
      <c r="K142" s="204"/>
      <c r="L142" s="204"/>
      <c r="M142" s="204"/>
      <c r="N142" s="204"/>
      <c r="O142" s="137"/>
      <c r="P142" s="137"/>
      <c r="Q142" s="137"/>
    </row>
    <row r="143" spans="1:18" s="28" customFormat="1" ht="12.75">
      <c r="A143" s="15"/>
      <c r="B143" s="15"/>
      <c r="C143" s="160"/>
      <c r="D143" s="237"/>
      <c r="E143" s="16"/>
      <c r="F143" s="16"/>
      <c r="G143" s="16"/>
      <c r="H143"/>
      <c r="I143" s="36"/>
      <c r="J143" s="134"/>
      <c r="K143" s="134"/>
      <c r="L143" s="134"/>
      <c r="M143" s="134"/>
      <c r="N143" s="134"/>
      <c r="O143" s="134"/>
      <c r="P143" s="134"/>
      <c r="Q143" s="134"/>
      <c r="R143" s="29"/>
    </row>
    <row r="144" spans="1:17" s="28" customFormat="1" ht="12.75">
      <c r="A144" s="15"/>
      <c r="B144" s="15"/>
      <c r="C144" s="160"/>
      <c r="D144" s="237"/>
      <c r="E144" s="16"/>
      <c r="F144" s="16"/>
      <c r="G144" s="16"/>
      <c r="H144"/>
      <c r="J144" s="132"/>
      <c r="K144" s="134"/>
      <c r="L144" s="134"/>
      <c r="M144" s="134"/>
      <c r="N144" s="134"/>
      <c r="O144" s="133"/>
      <c r="P144" s="133"/>
      <c r="Q144" s="133"/>
    </row>
    <row r="145" spans="1:17" s="41" customFormat="1" ht="12.75">
      <c r="A145" s="15"/>
      <c r="B145" s="15"/>
      <c r="C145" s="160"/>
      <c r="D145" s="237"/>
      <c r="E145" s="16"/>
      <c r="F145" s="16"/>
      <c r="G145" s="16"/>
      <c r="H145"/>
      <c r="I145" s="28"/>
      <c r="J145" s="136"/>
      <c r="K145" s="204"/>
      <c r="L145" s="204"/>
      <c r="M145" s="204"/>
      <c r="N145" s="204"/>
      <c r="O145" s="137"/>
      <c r="P145" s="137"/>
      <c r="Q145" s="137"/>
    </row>
    <row r="146" spans="1:17" s="41" customFormat="1" ht="12.75">
      <c r="A146" s="15"/>
      <c r="B146" s="15"/>
      <c r="C146" s="160"/>
      <c r="D146" s="237"/>
      <c r="E146" s="16"/>
      <c r="F146" s="16"/>
      <c r="G146" s="16"/>
      <c r="H146"/>
      <c r="J146" s="136"/>
      <c r="K146" s="204"/>
      <c r="L146" s="204"/>
      <c r="M146" s="204"/>
      <c r="N146" s="204"/>
      <c r="O146" s="137"/>
      <c r="P146" s="137"/>
      <c r="Q146" s="137"/>
    </row>
    <row r="147" spans="1:17" s="41" customFormat="1" ht="12.75">
      <c r="A147" s="15"/>
      <c r="B147" s="15"/>
      <c r="C147" s="160"/>
      <c r="D147" s="237"/>
      <c r="E147" s="16"/>
      <c r="F147" s="16"/>
      <c r="G147" s="16"/>
      <c r="H147"/>
      <c r="J147" s="136"/>
      <c r="K147" s="204"/>
      <c r="L147" s="204"/>
      <c r="M147" s="204"/>
      <c r="N147" s="204"/>
      <c r="O147" s="137"/>
      <c r="P147" s="137"/>
      <c r="Q147" s="137"/>
    </row>
    <row r="148" spans="1:17" s="41" customFormat="1" ht="12.75">
      <c r="A148" s="15"/>
      <c r="B148" s="15"/>
      <c r="C148" s="160"/>
      <c r="D148" s="237"/>
      <c r="E148" s="16"/>
      <c r="F148" s="16"/>
      <c r="G148" s="16"/>
      <c r="H148"/>
      <c r="J148" s="136"/>
      <c r="K148" s="136"/>
      <c r="L148" s="137"/>
      <c r="M148" s="137"/>
      <c r="N148" s="137"/>
      <c r="O148" s="137"/>
      <c r="P148" s="137"/>
      <c r="Q148" s="137"/>
    </row>
    <row r="149" spans="1:17" s="41" customFormat="1" ht="12.75">
      <c r="A149" s="15"/>
      <c r="B149" s="15"/>
      <c r="C149" s="160"/>
      <c r="D149" s="237"/>
      <c r="E149" s="16"/>
      <c r="F149" s="16"/>
      <c r="G149" s="16"/>
      <c r="H149"/>
      <c r="I149" s="36"/>
      <c r="J149" s="134"/>
      <c r="K149" s="134"/>
      <c r="L149" s="134"/>
      <c r="M149" s="134"/>
      <c r="N149" s="137"/>
      <c r="O149" s="137"/>
      <c r="P149" s="137"/>
      <c r="Q149" s="137"/>
    </row>
    <row r="150" spans="1:17" s="41" customFormat="1" ht="12.75">
      <c r="A150" s="15"/>
      <c r="B150" s="15"/>
      <c r="C150" s="160"/>
      <c r="D150" s="237"/>
      <c r="E150" s="16"/>
      <c r="F150" s="16"/>
      <c r="G150" s="16"/>
      <c r="H150"/>
      <c r="J150" s="204"/>
      <c r="K150" s="204"/>
      <c r="L150" s="204"/>
      <c r="M150" s="204"/>
      <c r="N150" s="137"/>
      <c r="O150" s="137"/>
      <c r="P150" s="137"/>
      <c r="Q150" s="137"/>
    </row>
    <row r="151" spans="1:17" s="28" customFormat="1" ht="12" customHeight="1">
      <c r="A151" s="15"/>
      <c r="B151" s="15"/>
      <c r="C151" s="160"/>
      <c r="D151" s="237"/>
      <c r="E151" s="16"/>
      <c r="F151" s="16"/>
      <c r="G151" s="16"/>
      <c r="H151"/>
      <c r="I151" s="41"/>
      <c r="J151" s="132"/>
      <c r="K151" s="132"/>
      <c r="L151" s="133"/>
      <c r="M151" s="133"/>
      <c r="N151" s="133"/>
      <c r="O151" s="133"/>
      <c r="P151" s="133"/>
      <c r="Q151" s="133"/>
    </row>
    <row r="152" spans="1:17" s="28" customFormat="1" ht="12.75">
      <c r="A152" s="15"/>
      <c r="B152" s="15"/>
      <c r="C152" s="160"/>
      <c r="D152" s="237"/>
      <c r="E152" s="16"/>
      <c r="F152" s="16"/>
      <c r="G152" s="16"/>
      <c r="H152"/>
      <c r="J152" s="134"/>
      <c r="K152" s="134"/>
      <c r="L152" s="134"/>
      <c r="M152" s="134"/>
      <c r="N152" s="133"/>
      <c r="O152" s="133"/>
      <c r="P152" s="133"/>
      <c r="Q152" s="133"/>
    </row>
    <row r="153" spans="1:17" s="41" customFormat="1" ht="12.75">
      <c r="A153" s="15"/>
      <c r="B153" s="15"/>
      <c r="C153" s="160"/>
      <c r="D153" s="237"/>
      <c r="E153" s="16"/>
      <c r="F153" s="16"/>
      <c r="G153" s="16"/>
      <c r="H153"/>
      <c r="I153" s="28"/>
      <c r="J153" s="204"/>
      <c r="K153" s="204"/>
      <c r="L153" s="204"/>
      <c r="M153" s="204"/>
      <c r="N153" s="137"/>
      <c r="O153" s="137"/>
      <c r="P153" s="137"/>
      <c r="Q153" s="137"/>
    </row>
    <row r="154" spans="1:17" s="41" customFormat="1" ht="12.75">
      <c r="A154" s="15"/>
      <c r="B154" s="15"/>
      <c r="C154" s="160"/>
      <c r="D154" s="237"/>
      <c r="E154" s="16"/>
      <c r="F154" s="16"/>
      <c r="G154" s="16"/>
      <c r="H154"/>
      <c r="J154" s="204"/>
      <c r="K154" s="204"/>
      <c r="L154" s="204"/>
      <c r="M154" s="204"/>
      <c r="N154" s="137"/>
      <c r="O154" s="137"/>
      <c r="P154" s="137"/>
      <c r="Q154" s="137"/>
    </row>
    <row r="155" spans="1:17" s="41" customFormat="1" ht="12.75">
      <c r="A155" s="15"/>
      <c r="B155" s="15"/>
      <c r="C155" s="160"/>
      <c r="D155" s="237"/>
      <c r="E155" s="16"/>
      <c r="F155" s="16"/>
      <c r="G155" s="16"/>
      <c r="H155"/>
      <c r="J155" s="204"/>
      <c r="K155" s="204"/>
      <c r="L155" s="204"/>
      <c r="M155" s="204"/>
      <c r="N155" s="137"/>
      <c r="O155" s="137"/>
      <c r="P155" s="137"/>
      <c r="Q155" s="137"/>
    </row>
    <row r="156" spans="1:17" s="28" customFormat="1" ht="12.75">
      <c r="A156" s="15"/>
      <c r="B156" s="15"/>
      <c r="C156" s="160"/>
      <c r="D156" s="237"/>
      <c r="E156" s="16"/>
      <c r="F156" s="16"/>
      <c r="G156" s="16"/>
      <c r="H156"/>
      <c r="I156" s="41"/>
      <c r="J156" s="132"/>
      <c r="K156" s="132"/>
      <c r="L156" s="133"/>
      <c r="M156" s="133"/>
      <c r="N156" s="133"/>
      <c r="O156" s="133"/>
      <c r="P156" s="133"/>
      <c r="Q156" s="133"/>
    </row>
    <row r="157" spans="1:17" s="28" customFormat="1" ht="12.75">
      <c r="A157" s="15"/>
      <c r="B157" s="15"/>
      <c r="C157" s="160"/>
      <c r="D157" s="237"/>
      <c r="E157" s="16"/>
      <c r="F157" s="16"/>
      <c r="G157" s="16"/>
      <c r="H157"/>
      <c r="J157" s="132"/>
      <c r="K157" s="134"/>
      <c r="L157" s="134"/>
      <c r="M157" s="134"/>
      <c r="N157" s="134"/>
      <c r="O157" s="133"/>
      <c r="P157" s="133"/>
      <c r="Q157" s="133"/>
    </row>
    <row r="158" spans="1:17" s="41" customFormat="1" ht="12.75">
      <c r="A158" s="15"/>
      <c r="B158" s="15"/>
      <c r="C158" s="160"/>
      <c r="D158" s="237"/>
      <c r="E158" s="16"/>
      <c r="F158" s="16"/>
      <c r="G158" s="16"/>
      <c r="H158"/>
      <c r="I158" s="28"/>
      <c r="J158" s="136"/>
      <c r="K158" s="204"/>
      <c r="L158" s="204"/>
      <c r="M158" s="204"/>
      <c r="N158" s="204"/>
      <c r="O158" s="137"/>
      <c r="P158" s="137"/>
      <c r="Q158" s="137"/>
    </row>
    <row r="159" spans="1:17" s="41" customFormat="1" ht="12.75">
      <c r="A159" s="15"/>
      <c r="B159" s="15"/>
      <c r="C159" s="160"/>
      <c r="D159" s="237"/>
      <c r="E159" s="16"/>
      <c r="F159" s="16"/>
      <c r="G159" s="16"/>
      <c r="H159"/>
      <c r="J159" s="136"/>
      <c r="K159" s="204"/>
      <c r="L159" s="204"/>
      <c r="M159" s="204"/>
      <c r="N159" s="204"/>
      <c r="O159" s="137"/>
      <c r="P159" s="137"/>
      <c r="Q159" s="137"/>
    </row>
    <row r="160" spans="1:17" s="28" customFormat="1" ht="12.75">
      <c r="A160" s="15"/>
      <c r="B160" s="15"/>
      <c r="C160" s="160"/>
      <c r="D160" s="237"/>
      <c r="E160" s="16"/>
      <c r="F160" s="16"/>
      <c r="G160" s="16"/>
      <c r="H160"/>
      <c r="I160" s="41"/>
      <c r="J160" s="132"/>
      <c r="K160" s="132"/>
      <c r="L160" s="133"/>
      <c r="M160" s="133"/>
      <c r="N160" s="133"/>
      <c r="O160" s="133"/>
      <c r="P160" s="133"/>
      <c r="Q160" s="133"/>
    </row>
    <row r="161" spans="1:17" s="28" customFormat="1" ht="12.75">
      <c r="A161" s="15"/>
      <c r="B161" s="15"/>
      <c r="C161" s="160"/>
      <c r="D161" s="237"/>
      <c r="E161" s="16"/>
      <c r="F161" s="16"/>
      <c r="G161" s="16"/>
      <c r="H161"/>
      <c r="J161" s="134"/>
      <c r="K161" s="134"/>
      <c r="L161" s="134"/>
      <c r="M161" s="134"/>
      <c r="N161" s="133"/>
      <c r="O161" s="133"/>
      <c r="P161" s="133"/>
      <c r="Q161" s="133"/>
    </row>
    <row r="162" spans="1:17" s="41" customFormat="1" ht="12.75">
      <c r="A162" s="15"/>
      <c r="B162" s="15"/>
      <c r="C162" s="160"/>
      <c r="D162" s="237"/>
      <c r="E162" s="16"/>
      <c r="F162" s="16"/>
      <c r="G162" s="16"/>
      <c r="H162"/>
      <c r="I162" s="28"/>
      <c r="J162" s="203"/>
      <c r="K162" s="203"/>
      <c r="L162" s="203"/>
      <c r="M162" s="203"/>
      <c r="N162" s="206"/>
      <c r="O162" s="206"/>
      <c r="P162" s="206"/>
      <c r="Q162" s="206"/>
    </row>
    <row r="163" spans="1:17" s="41" customFormat="1" ht="12.75">
      <c r="A163" s="15"/>
      <c r="B163" s="15"/>
      <c r="C163" s="160"/>
      <c r="D163" s="237"/>
      <c r="E163" s="16"/>
      <c r="F163" s="16"/>
      <c r="G163" s="16"/>
      <c r="H163"/>
      <c r="J163" s="203"/>
      <c r="K163" s="203"/>
      <c r="L163" s="203"/>
      <c r="M163" s="203"/>
      <c r="N163" s="206"/>
      <c r="O163" s="206"/>
      <c r="P163" s="206"/>
      <c r="Q163" s="206"/>
    </row>
    <row r="164" spans="1:8" s="41" customFormat="1" ht="12.75">
      <c r="A164" s="15"/>
      <c r="B164" s="15"/>
      <c r="C164" s="160"/>
      <c r="D164" s="237"/>
      <c r="E164" s="16"/>
      <c r="F164" s="16"/>
      <c r="G164" s="16"/>
      <c r="H164"/>
    </row>
    <row r="165" spans="1:8" s="41" customFormat="1" ht="12.75">
      <c r="A165" s="15"/>
      <c r="B165" s="15"/>
      <c r="C165" s="160"/>
      <c r="D165" s="237"/>
      <c r="E165" s="16"/>
      <c r="F165" s="16"/>
      <c r="G165" s="16"/>
      <c r="H165"/>
    </row>
    <row r="166" spans="1:9" s="28" customFormat="1" ht="12.75">
      <c r="A166" s="15"/>
      <c r="B166" s="15"/>
      <c r="C166" s="160"/>
      <c r="D166" s="237"/>
      <c r="E166" s="16"/>
      <c r="F166" s="16"/>
      <c r="G166" s="16"/>
      <c r="H166"/>
      <c r="I166" s="41"/>
    </row>
    <row r="167" spans="1:8" s="41" customFormat="1" ht="12.75">
      <c r="A167" s="15"/>
      <c r="B167" s="15"/>
      <c r="C167" s="160"/>
      <c r="D167" s="237"/>
      <c r="E167" s="16"/>
      <c r="F167" s="16"/>
      <c r="G167" s="16"/>
      <c r="H167"/>
    </row>
    <row r="168" spans="3:9" ht="12.75">
      <c r="C168" s="160"/>
      <c r="D168" s="237"/>
      <c r="I168" s="41"/>
    </row>
    <row r="169" spans="1:8" s="28" customFormat="1" ht="12.75">
      <c r="A169" s="15"/>
      <c r="B169" s="15"/>
      <c r="C169" s="160"/>
      <c r="D169" s="237"/>
      <c r="E169" s="16"/>
      <c r="F169" s="16"/>
      <c r="G169" s="16"/>
      <c r="H169"/>
    </row>
    <row r="170" spans="1:9" s="28" customFormat="1" ht="12.75">
      <c r="A170" s="15"/>
      <c r="B170" s="15"/>
      <c r="C170" s="160"/>
      <c r="D170" s="237"/>
      <c r="E170" s="16"/>
      <c r="F170" s="16"/>
      <c r="G170" s="16"/>
      <c r="H170"/>
      <c r="I170" s="41"/>
    </row>
    <row r="171" spans="1:9" s="41" customFormat="1" ht="12.75">
      <c r="A171" s="15"/>
      <c r="B171" s="15"/>
      <c r="C171" s="160"/>
      <c r="D171" s="237"/>
      <c r="E171" s="16"/>
      <c r="F171" s="16"/>
      <c r="G171" s="16"/>
      <c r="H171"/>
      <c r="I171" s="15"/>
    </row>
    <row r="172" spans="1:8" s="28" customFormat="1" ht="12.75">
      <c r="A172" s="15"/>
      <c r="B172" s="15"/>
      <c r="C172" s="160"/>
      <c r="D172" s="237"/>
      <c r="E172" s="16"/>
      <c r="F172" s="16"/>
      <c r="G172" s="16"/>
      <c r="H172"/>
    </row>
    <row r="173" spans="1:13" s="28" customFormat="1" ht="12.75">
      <c r="A173" s="15"/>
      <c r="B173" s="15"/>
      <c r="C173" s="160"/>
      <c r="D173" s="237"/>
      <c r="E173" s="16"/>
      <c r="F173" s="16"/>
      <c r="G173" s="16"/>
      <c r="H173"/>
      <c r="J173" s="30"/>
      <c r="K173" s="30"/>
      <c r="L173" s="30"/>
      <c r="M173" s="212"/>
    </row>
    <row r="174" spans="1:13" s="28" customFormat="1" ht="12.75">
      <c r="A174" s="15"/>
      <c r="B174" s="15"/>
      <c r="C174" s="160"/>
      <c r="D174" s="237"/>
      <c r="E174" s="16"/>
      <c r="F174" s="16"/>
      <c r="G174" s="16"/>
      <c r="H174"/>
      <c r="I174" s="41"/>
      <c r="J174" s="30"/>
      <c r="K174" s="30"/>
      <c r="L174" s="30"/>
      <c r="M174" s="212"/>
    </row>
    <row r="175" spans="1:13" s="41" customFormat="1" ht="12.75">
      <c r="A175" s="15"/>
      <c r="B175" s="15"/>
      <c r="C175" s="160"/>
      <c r="D175" s="237"/>
      <c r="E175" s="16"/>
      <c r="F175" s="16"/>
      <c r="G175" s="16"/>
      <c r="H175"/>
      <c r="I175" s="28"/>
      <c r="J175" s="199"/>
      <c r="K175" s="199"/>
      <c r="L175" s="199"/>
      <c r="M175" s="218"/>
    </row>
    <row r="176" spans="1:8" s="28" customFormat="1" ht="12.75">
      <c r="A176" s="15"/>
      <c r="B176" s="15"/>
      <c r="C176" s="160"/>
      <c r="D176" s="237"/>
      <c r="E176" s="16"/>
      <c r="F176" s="16"/>
      <c r="G176" s="16"/>
      <c r="H176"/>
    </row>
    <row r="177" spans="1:9" s="41" customFormat="1" ht="12.75">
      <c r="A177" s="15"/>
      <c r="B177" s="15"/>
      <c r="C177" s="160"/>
      <c r="D177" s="237"/>
      <c r="E177" s="16"/>
      <c r="F177" s="16"/>
      <c r="G177" s="16"/>
      <c r="H177"/>
      <c r="I177" s="28"/>
    </row>
    <row r="178" spans="1:8" s="41" customFormat="1" ht="12.75">
      <c r="A178" s="15"/>
      <c r="B178" s="15"/>
      <c r="C178" s="160"/>
      <c r="D178" s="237"/>
      <c r="E178" s="16"/>
      <c r="F178" s="16"/>
      <c r="G178" s="16"/>
      <c r="H178"/>
    </row>
    <row r="179" spans="1:9" s="41" customFormat="1" ht="12.75">
      <c r="A179" s="15"/>
      <c r="B179" s="15"/>
      <c r="C179" s="160"/>
      <c r="D179" s="237"/>
      <c r="E179" s="16"/>
      <c r="F179" s="16"/>
      <c r="G179" s="16"/>
      <c r="H179"/>
      <c r="I179" s="28"/>
    </row>
    <row r="180" spans="1:8" s="41" customFormat="1" ht="12.75">
      <c r="A180" s="15"/>
      <c r="B180" s="15"/>
      <c r="C180" s="160"/>
      <c r="D180" s="237"/>
      <c r="E180" s="16"/>
      <c r="F180" s="16"/>
      <c r="G180" s="16"/>
      <c r="H180"/>
    </row>
    <row r="181" spans="1:8" s="41" customFormat="1" ht="12.75">
      <c r="A181" s="15"/>
      <c r="B181" s="15"/>
      <c r="C181" s="160"/>
      <c r="D181" s="237"/>
      <c r="E181" s="16"/>
      <c r="F181" s="16"/>
      <c r="G181" s="16"/>
      <c r="H181"/>
    </row>
    <row r="182" spans="1:8" s="41" customFormat="1" ht="12.75">
      <c r="A182" s="15"/>
      <c r="B182" s="15"/>
      <c r="C182" s="160"/>
      <c r="D182" s="237"/>
      <c r="E182" s="16"/>
      <c r="F182" s="16"/>
      <c r="G182" s="16"/>
      <c r="H182"/>
    </row>
    <row r="183" spans="1:8" s="41" customFormat="1" ht="12.75">
      <c r="A183" s="15"/>
      <c r="B183" s="15"/>
      <c r="C183" s="160"/>
      <c r="D183" s="237"/>
      <c r="E183" s="16"/>
      <c r="F183" s="16"/>
      <c r="G183" s="16"/>
      <c r="H183"/>
    </row>
    <row r="184" spans="1:9" s="28" customFormat="1" ht="12.75">
      <c r="A184" s="15"/>
      <c r="B184" s="15"/>
      <c r="C184" s="160"/>
      <c r="D184" s="237"/>
      <c r="E184" s="16"/>
      <c r="F184" s="16"/>
      <c r="G184" s="16"/>
      <c r="H184"/>
      <c r="I184" s="41"/>
    </row>
    <row r="185" spans="1:8" s="41" customFormat="1" ht="12.75">
      <c r="A185" s="15"/>
      <c r="B185" s="15"/>
      <c r="C185" s="160"/>
      <c r="D185" s="237"/>
      <c r="E185" s="16"/>
      <c r="F185" s="16"/>
      <c r="G185" s="16"/>
      <c r="H185"/>
    </row>
    <row r="186" spans="1:8" s="41" customFormat="1" ht="12.75">
      <c r="A186" s="15"/>
      <c r="B186" s="15"/>
      <c r="C186" s="160"/>
      <c r="D186" s="237"/>
      <c r="E186" s="16"/>
      <c r="F186" s="16"/>
      <c r="G186" s="16"/>
      <c r="H186"/>
    </row>
    <row r="187" spans="3:9" ht="12.75">
      <c r="C187" s="160"/>
      <c r="D187" s="237"/>
      <c r="I187" s="28"/>
    </row>
    <row r="188" spans="3:9" ht="12.75">
      <c r="C188" s="160"/>
      <c r="D188" s="237"/>
      <c r="I188" s="41"/>
    </row>
    <row r="189" spans="1:23" s="140" customFormat="1" ht="12.75">
      <c r="A189" s="15"/>
      <c r="B189" s="15"/>
      <c r="C189" s="160"/>
      <c r="D189" s="237"/>
      <c r="E189" s="16"/>
      <c r="F189" s="16"/>
      <c r="G189" s="16"/>
      <c r="H189"/>
      <c r="I189" s="41"/>
      <c r="J189" s="91"/>
      <c r="K189" s="91"/>
      <c r="L189" s="91"/>
      <c r="M189" s="91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</row>
    <row r="190" spans="1:23" s="140" customFormat="1" ht="12.75">
      <c r="A190" s="15"/>
      <c r="B190" s="15"/>
      <c r="C190" s="160"/>
      <c r="D190" s="237"/>
      <c r="E190" s="16"/>
      <c r="F190" s="16"/>
      <c r="G190" s="16"/>
      <c r="H190"/>
      <c r="I190" s="15"/>
      <c r="J190" s="91"/>
      <c r="K190" s="91"/>
      <c r="L190" s="91"/>
      <c r="M190" s="91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</row>
    <row r="191" spans="3:4" ht="12.75">
      <c r="C191" s="160"/>
      <c r="D191" s="237"/>
    </row>
    <row r="192" spans="3:9" ht="12.75">
      <c r="C192" s="160"/>
      <c r="D192" s="237"/>
      <c r="I192" s="91"/>
    </row>
    <row r="193" spans="1:9" s="28" customFormat="1" ht="12.75">
      <c r="A193" s="15"/>
      <c r="B193" s="15"/>
      <c r="C193" s="160"/>
      <c r="D193" s="237"/>
      <c r="E193" s="16"/>
      <c r="F193" s="16"/>
      <c r="G193" s="16"/>
      <c r="H193"/>
      <c r="I193" s="91"/>
    </row>
    <row r="194" spans="1:9" s="28" customFormat="1" ht="12.75">
      <c r="A194" s="15"/>
      <c r="B194" s="15"/>
      <c r="C194" s="160"/>
      <c r="D194" s="237"/>
      <c r="E194" s="16"/>
      <c r="F194" s="16"/>
      <c r="G194" s="16"/>
      <c r="H194"/>
      <c r="I194" s="15"/>
    </row>
    <row r="195" spans="1:9" s="41" customFormat="1" ht="12.75">
      <c r="A195" s="15"/>
      <c r="B195" s="15"/>
      <c r="C195" s="160"/>
      <c r="D195" s="237"/>
      <c r="E195" s="16"/>
      <c r="F195" s="16"/>
      <c r="G195" s="16"/>
      <c r="H195"/>
      <c r="I195" s="15"/>
    </row>
    <row r="196" spans="1:9" s="41" customFormat="1" ht="12.75">
      <c r="A196" s="15"/>
      <c r="B196" s="15"/>
      <c r="C196" s="174"/>
      <c r="D196" s="333"/>
      <c r="E196" s="16"/>
      <c r="F196" s="16"/>
      <c r="G196" s="16"/>
      <c r="H196"/>
      <c r="I196" s="28"/>
    </row>
    <row r="197" spans="1:8" s="28" customFormat="1" ht="12.75">
      <c r="A197" s="15"/>
      <c r="B197" s="15"/>
      <c r="C197" s="174"/>
      <c r="D197" s="333"/>
      <c r="E197" s="16"/>
      <c r="F197" s="16"/>
      <c r="G197" s="16"/>
      <c r="H197"/>
    </row>
    <row r="198" ht="12.75">
      <c r="I198" s="41"/>
    </row>
    <row r="199" ht="12.75">
      <c r="I199" s="41"/>
    </row>
    <row r="200" ht="12.75">
      <c r="I200" s="28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Windows korisnik</cp:lastModifiedBy>
  <cp:lastPrinted>2021-03-22T09:29:04Z</cp:lastPrinted>
  <dcterms:created xsi:type="dcterms:W3CDTF">2004-09-03T11:10:12Z</dcterms:created>
  <dcterms:modified xsi:type="dcterms:W3CDTF">2021-03-22T09:29:22Z</dcterms:modified>
  <cp:category/>
  <cp:version/>
  <cp:contentType/>
  <cp:contentStatus/>
</cp:coreProperties>
</file>